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Override4.xml" ContentType="application/vnd.openxmlformats-officedocument.themeOverrid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heme/themeOverride8.xml" ContentType="application/vnd.openxmlformats-officedocument.themeOverride+xml"/>
  <Override PartName="/xl/theme/themeOverride6.xml" ContentType="application/vnd.openxmlformats-officedocument.themeOverrid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5600" windowHeight="9975"/>
  </bookViews>
  <sheets>
    <sheet name="Data" sheetId="1" r:id="rId1"/>
    <sheet name="Tabeller" sheetId="2" r:id="rId2"/>
    <sheet name="Figurer" sheetId="3" r:id="rId3"/>
    <sheet name="Datavalideringsliste" sheetId="5" state="hidden" r:id="rId4"/>
  </sheets>
  <calcPr calcId="125725"/>
</workbook>
</file>

<file path=xl/calcChain.xml><?xml version="1.0" encoding="utf-8"?>
<calcChain xmlns="http://schemas.openxmlformats.org/spreadsheetml/2006/main">
  <c r="C32" i="2"/>
  <c r="C25"/>
  <c r="C48"/>
  <c r="C47"/>
  <c r="C46"/>
  <c r="C45"/>
  <c r="C44"/>
  <c r="C42"/>
  <c r="C43" s="1"/>
  <c r="C27"/>
  <c r="C49" l="1"/>
  <c r="C11" l="1"/>
  <c r="C4"/>
  <c r="C26"/>
  <c r="C24"/>
  <c r="C23"/>
  <c r="C22"/>
  <c r="C21"/>
  <c r="C9"/>
  <c r="C8"/>
  <c r="C7"/>
  <c r="C6"/>
  <c r="C10"/>
  <c r="C5"/>
  <c r="C28" l="1"/>
  <c r="G96" l="1"/>
  <c r="G95"/>
  <c r="G94"/>
  <c r="G93"/>
  <c r="G92"/>
  <c r="G91"/>
  <c r="G90"/>
  <c r="G89"/>
  <c r="G88"/>
  <c r="G87"/>
  <c r="C78"/>
  <c r="C77"/>
  <c r="C59" l="1"/>
  <c r="C60"/>
  <c r="C63"/>
  <c r="C62"/>
  <c r="C61"/>
  <c r="C123" l="1"/>
  <c r="C122"/>
  <c r="C121"/>
  <c r="C120"/>
  <c r="C119"/>
  <c r="D122"/>
  <c r="E122"/>
  <c r="F122"/>
  <c r="G122"/>
  <c r="G121"/>
  <c r="F121"/>
  <c r="E121"/>
  <c r="D121"/>
  <c r="G120"/>
  <c r="F120"/>
  <c r="E120"/>
  <c r="D120"/>
  <c r="H122" l="1"/>
  <c r="C131" s="1"/>
  <c r="H121"/>
  <c r="C130" s="1"/>
  <c r="H120"/>
  <c r="C129" s="1"/>
  <c r="C79"/>
  <c r="D77" s="1"/>
  <c r="F129" l="1"/>
  <c r="D129"/>
  <c r="G130"/>
  <c r="E129"/>
  <c r="D131"/>
  <c r="D130"/>
  <c r="E130"/>
  <c r="F130"/>
  <c r="G131"/>
  <c r="F131"/>
  <c r="E131"/>
  <c r="G129"/>
  <c r="D78"/>
  <c r="D79" s="1"/>
  <c r="H129" l="1"/>
  <c r="H131"/>
  <c r="H130"/>
  <c r="C68"/>
  <c r="E123"/>
  <c r="G119"/>
  <c r="E119"/>
  <c r="D119"/>
  <c r="D123"/>
  <c r="F96"/>
  <c r="E96"/>
  <c r="D96"/>
  <c r="C96"/>
  <c r="C95"/>
  <c r="C94"/>
  <c r="C93"/>
  <c r="C92"/>
  <c r="C91"/>
  <c r="C90"/>
  <c r="C89"/>
  <c r="C88"/>
  <c r="C87"/>
  <c r="H96" l="1"/>
  <c r="F110" s="1"/>
  <c r="G110" l="1"/>
  <c r="C110"/>
  <c r="D110"/>
  <c r="E110"/>
  <c r="H110" l="1"/>
  <c r="G123"/>
  <c r="F123"/>
  <c r="F119"/>
  <c r="F95"/>
  <c r="E95"/>
  <c r="D95"/>
  <c r="F94"/>
  <c r="F93"/>
  <c r="F92"/>
  <c r="F90"/>
  <c r="F91"/>
  <c r="F89"/>
  <c r="F88"/>
  <c r="F87"/>
  <c r="E94"/>
  <c r="E93"/>
  <c r="E92"/>
  <c r="E91"/>
  <c r="E90"/>
  <c r="E89"/>
  <c r="E88"/>
  <c r="E87"/>
  <c r="D94"/>
  <c r="D93"/>
  <c r="D92"/>
  <c r="D91"/>
  <c r="D90"/>
  <c r="D89"/>
  <c r="D88"/>
  <c r="D87"/>
  <c r="C69"/>
  <c r="C72"/>
  <c r="C71"/>
  <c r="C70"/>
  <c r="C17"/>
  <c r="C16"/>
  <c r="C54"/>
  <c r="C53"/>
  <c r="H123" l="1"/>
  <c r="G132" s="1"/>
  <c r="H119"/>
  <c r="F128" s="1"/>
  <c r="H95"/>
  <c r="C109" s="1"/>
  <c r="H90"/>
  <c r="C104" s="1"/>
  <c r="H94"/>
  <c r="C108" s="1"/>
  <c r="H89"/>
  <c r="C103" s="1"/>
  <c r="H93"/>
  <c r="C107" s="1"/>
  <c r="H88"/>
  <c r="C102" s="1"/>
  <c r="H92"/>
  <c r="C106" s="1"/>
  <c r="H87"/>
  <c r="C101" s="1"/>
  <c r="H91"/>
  <c r="C105" s="1"/>
  <c r="C55"/>
  <c r="D54" s="1"/>
  <c r="C18"/>
  <c r="D17" s="1"/>
  <c r="C73"/>
  <c r="D71" s="1"/>
  <c r="C64"/>
  <c r="G109" l="1"/>
  <c r="C132"/>
  <c r="E132"/>
  <c r="D132"/>
  <c r="F107"/>
  <c r="D106"/>
  <c r="F132"/>
  <c r="C128"/>
  <c r="G128"/>
  <c r="D128"/>
  <c r="E128"/>
  <c r="G108"/>
  <c r="E101"/>
  <c r="E105"/>
  <c r="E109"/>
  <c r="D107"/>
  <c r="F105"/>
  <c r="D105"/>
  <c r="F103"/>
  <c r="F106"/>
  <c r="D109"/>
  <c r="G105"/>
  <c r="F109"/>
  <c r="D103"/>
  <c r="F104"/>
  <c r="G104"/>
  <c r="F108"/>
  <c r="D108"/>
  <c r="E102"/>
  <c r="D104"/>
  <c r="E104"/>
  <c r="D102"/>
  <c r="E106"/>
  <c r="E103"/>
  <c r="G103"/>
  <c r="E108"/>
  <c r="G101"/>
  <c r="F101"/>
  <c r="D101"/>
  <c r="F102"/>
  <c r="G106"/>
  <c r="E107"/>
  <c r="G107"/>
  <c r="G102"/>
  <c r="D63"/>
  <c r="D62"/>
  <c r="D61"/>
  <c r="D60"/>
  <c r="D59"/>
  <c r="D53"/>
  <c r="D68"/>
  <c r="D72"/>
  <c r="D69"/>
  <c r="D70"/>
  <c r="H132" l="1"/>
  <c r="H107"/>
  <c r="H105"/>
  <c r="H101"/>
  <c r="H102"/>
  <c r="H128"/>
  <c r="H106"/>
  <c r="H109"/>
  <c r="H103"/>
  <c r="H108"/>
  <c r="H104"/>
  <c r="C37" l="1"/>
  <c r="C36"/>
  <c r="C35"/>
  <c r="C34"/>
  <c r="C33"/>
  <c r="C31"/>
  <c r="D23" l="1"/>
  <c r="D27"/>
  <c r="D26"/>
  <c r="D24"/>
  <c r="D25"/>
  <c r="D21"/>
  <c r="D22"/>
  <c r="C38"/>
  <c r="D36" s="1"/>
  <c r="D28" l="1"/>
  <c r="D31"/>
  <c r="D33"/>
  <c r="C12"/>
  <c r="D32"/>
  <c r="D37"/>
  <c r="D34"/>
  <c r="D35"/>
  <c r="D16"/>
  <c r="D4" l="1"/>
  <c r="D8"/>
  <c r="D73"/>
  <c r="D10"/>
  <c r="D9"/>
  <c r="D55"/>
  <c r="D6"/>
  <c r="D7"/>
  <c r="D5"/>
  <c r="D11"/>
  <c r="D38"/>
  <c r="D18"/>
  <c r="D64"/>
  <c r="D43" l="1"/>
  <c r="D47"/>
  <c r="D48"/>
  <c r="D44"/>
  <c r="D42"/>
  <c r="D46"/>
  <c r="D45"/>
  <c r="D12"/>
  <c r="D49" l="1"/>
</calcChain>
</file>

<file path=xl/sharedStrings.xml><?xml version="1.0" encoding="utf-8"?>
<sst xmlns="http://schemas.openxmlformats.org/spreadsheetml/2006/main" count="304" uniqueCount="216">
  <si>
    <t>Resultat %</t>
  </si>
  <si>
    <t>Sum</t>
  </si>
  <si>
    <t>Ved ikke</t>
  </si>
  <si>
    <t>I høj grad</t>
  </si>
  <si>
    <t>I nogen grad</t>
  </si>
  <si>
    <t>Uddannelsesbaggrund</t>
  </si>
  <si>
    <t>Barnets køn</t>
  </si>
  <si>
    <t>Barnets alder</t>
  </si>
  <si>
    <t>Baggrundsspørgsmål</t>
  </si>
  <si>
    <t>Udbytte af kurset</t>
  </si>
  <si>
    <t>Vurdering af kursets betydning</t>
  </si>
  <si>
    <t>Uddybende kommentarer</t>
  </si>
  <si>
    <t>Mand</t>
  </si>
  <si>
    <t>Kvinde</t>
  </si>
  <si>
    <t>Kort videregående uddannelse</t>
  </si>
  <si>
    <t>Mellemlang videregående uddannelse</t>
  </si>
  <si>
    <t>Folkeskolens afgangseksamen</t>
  </si>
  <si>
    <t>Gymnasie- eller HF-niveau</t>
  </si>
  <si>
    <t>Erhvervsfaglig uddannelse</t>
  </si>
  <si>
    <t>Lang videregående uddannelse</t>
  </si>
  <si>
    <t>Andet</t>
  </si>
  <si>
    <t>Antal</t>
  </si>
  <si>
    <t>16-18 år</t>
  </si>
  <si>
    <t>5-8 år</t>
  </si>
  <si>
    <t>&lt; 5 år</t>
  </si>
  <si>
    <t>13-15 år</t>
  </si>
  <si>
    <t>9-12 år</t>
  </si>
  <si>
    <t>&lt; 25 år</t>
  </si>
  <si>
    <t>26-30 år</t>
  </si>
  <si>
    <t>31-35 år</t>
  </si>
  <si>
    <t>36-40 år</t>
  </si>
  <si>
    <t>41-45 år</t>
  </si>
  <si>
    <t>46-50 år</t>
  </si>
  <si>
    <t>51-55 år</t>
  </si>
  <si>
    <t>&gt; 55 år</t>
  </si>
  <si>
    <t>Alder (Udfylder)</t>
  </si>
  <si>
    <t>Køn (Udfylder)</t>
  </si>
  <si>
    <t>Dreng</t>
  </si>
  <si>
    <t>Pige</t>
  </si>
  <si>
    <t>Påvirkning af familie</t>
  </si>
  <si>
    <t>Slet ikke</t>
  </si>
  <si>
    <t>Kun lidt</t>
  </si>
  <si>
    <t>Moderat</t>
  </si>
  <si>
    <t>Ret meget</t>
  </si>
  <si>
    <t>Virkelig meget</t>
  </si>
  <si>
    <t>I mindre grad</t>
  </si>
  <si>
    <t>Procent</t>
  </si>
  <si>
    <t>Kursets betydning</t>
  </si>
  <si>
    <t>1) I hvor høj grad oplever du, at kurserne har medvirket til at forbedre dit forhold til dit barn?</t>
  </si>
  <si>
    <t>Opmærksomhedspunkterne onkring søskendeproblematikker er relevante i min familie</t>
  </si>
  <si>
    <t>Jeg har fået ny opmærksomhed på ressourcerne i vores familie</t>
  </si>
  <si>
    <t>Jeg har fået redskaber, som øger vores muligheder for håndtering i familien</t>
  </si>
  <si>
    <t>Jeg har fået ny viden om overgangene mellem forskellige faser i mit barns liv</t>
  </si>
  <si>
    <t>Fokus på overgange er relevan for mig og min familie</t>
  </si>
  <si>
    <t>Jeg har fået lyst til at deltage i et netværk med andre forældre</t>
  </si>
  <si>
    <t>Jeg vil selv tage initiativ til oprettelse af et netværk</t>
  </si>
  <si>
    <t>Jeg har fået ny viden om vigtigheden af struktur og forudsigelighed</t>
  </si>
  <si>
    <t>Jeg har fået ideer til, hvordan jeg bedre kan skabe struktur og forudsigelighed i vores familie</t>
  </si>
  <si>
    <t>I hvor høj grad oplever du, at kurserne har medvirket til at forbedre dit forhold til dit barn?</t>
  </si>
  <si>
    <t>I hvor høj grad oplever du, at din deltagelse har medvirket til et forbedret samarbejde med kommunen?</t>
  </si>
  <si>
    <t>ID</t>
  </si>
  <si>
    <t>Deltagelse på introduktionskursus</t>
  </si>
  <si>
    <t>Ja</t>
  </si>
  <si>
    <t>Nej</t>
  </si>
  <si>
    <t>Jeg har fået ny viden om støtte til søskende</t>
  </si>
  <si>
    <t>4) I hvor høj grad oplever du, at din deltagelse har medvirket til, at din familie fungerer bedre?</t>
  </si>
  <si>
    <t>5) I hvor høj grad oplever du, at din deltagelse har medvirket til et forbedret samarbejde med kommunen?</t>
  </si>
  <si>
    <t>2) I hvor høj grad oplever du, at du har fået større forståelse for dit barns funktionsnedsættelse?</t>
  </si>
  <si>
    <t>3) I hvor høj grad oplever du, at du har øget fokus på dit barns ressourcer?</t>
  </si>
  <si>
    <t xml:space="preserve"> I hvor høj grad oplever du, at du har fået større forståelse for dit barns funktionsnedsættelse?</t>
  </si>
  <si>
    <t>I hvor høj grad oplever du, at du har øget fokus på dit barns ressourcer?</t>
  </si>
  <si>
    <t>I hvor høj grad oplever du, at din deltagelse har medvirket til, at din familie fungerer bedre?</t>
  </si>
  <si>
    <t>Kursusdeltagelse</t>
  </si>
  <si>
    <t>Funktionsnedsættelse</t>
  </si>
  <si>
    <t>Fysisk funktionsnedsættelse (fx høre, syn, kommunikation, mobilitet)</t>
  </si>
  <si>
    <t>Psykisk funktionsnedsættelse (fx personlighedsforstyrrelse, angst)</t>
  </si>
  <si>
    <t>Intellektuel / kognitiv forstyrrelse (fx hjerneskade, udviklingshæmning, autisme, ADHD)</t>
  </si>
  <si>
    <t>Multiple funktionsnedsættelser</t>
  </si>
  <si>
    <r>
      <t xml:space="preserve">Barnets funktionsnedsættelse
</t>
    </r>
    <r>
      <rPr>
        <b/>
        <u/>
        <sz val="11"/>
        <color theme="1"/>
        <rFont val="Calibri"/>
        <family val="2"/>
        <scheme val="minor"/>
      </rPr>
      <t xml:space="preserve"> Anden:</t>
    </r>
  </si>
  <si>
    <t>Vælg fra liste</t>
  </si>
  <si>
    <t>dd.md.xxxx</t>
  </si>
  <si>
    <t>Dato</t>
  </si>
  <si>
    <t>Alder</t>
  </si>
  <si>
    <t>Køn</t>
  </si>
  <si>
    <t>Antal månder siden dit barns funktionsnedsættelse er konstateret</t>
  </si>
  <si>
    <t>Kommune</t>
  </si>
  <si>
    <t xml:space="preserve">Hvilken funktionsnedsættelse har dit barn? </t>
  </si>
  <si>
    <t>Påvirkning af dig og din familie</t>
  </si>
  <si>
    <t xml:space="preserve">Har du deltaget på introduktionskurset? </t>
  </si>
  <si>
    <t>1 ) Jeg har fået ny viden om støtte til søskende</t>
  </si>
  <si>
    <t>2) Opmærksomhedspunkterne onkring søskendeproblematikker er relevante i min familie</t>
  </si>
  <si>
    <t>3) Jeg har fået ny opmærksomhed på ressourcerne i vores familie</t>
  </si>
  <si>
    <t>4) Jeg har fået redskaber, som øger vores muligheder for håndtering af familiens særlige situation</t>
  </si>
  <si>
    <t>5) Jeg har fået ny viden om overgangene mellem forskellige faser i mit barns liv</t>
  </si>
  <si>
    <t>6) Fokus på overgange er relevan for mig og min familie</t>
  </si>
  <si>
    <t>7) Jeg har fået lyst til at deltage i et netværk med andre forældre</t>
  </si>
  <si>
    <t>8) Jeg vil selv tage initiativ til oprettelse af et netværk</t>
  </si>
  <si>
    <t>9) Jeg har fået ny viden om vigtigheden af struktur og forudsigelighed</t>
  </si>
  <si>
    <t>10) Jeg har fået ideer til, hvordan jeg bedre kan skabe struktur og forudsigelighed i vores familie</t>
  </si>
  <si>
    <t xml:space="preserve">1) I hvor høj grad oplever du, at kurserne har medvirket til at styrke dit forhold til dit barn? </t>
  </si>
  <si>
    <t xml:space="preserve">2) I hvor høj grad oplever du, at du har fået større forståelse for dit barns funktionsnedsættelse? </t>
  </si>
  <si>
    <t xml:space="preserve">3) I hvor høj grad oplever du, at du har øget fokus på dit barns ressourcer? </t>
  </si>
  <si>
    <t xml:space="preserve">4) I hvor høj grad oplever du, at din deltagelse har medvirket til, at din familie fungerer bedre? </t>
  </si>
  <si>
    <t xml:space="preserve">5) I hvor høj grad oplever du, at din deltagelse har medvirket til et forbedret samarbejde med kommunen? </t>
  </si>
  <si>
    <t>0- 3 måneder</t>
  </si>
  <si>
    <t>4-6 måneder</t>
  </si>
  <si>
    <t>7-9 måneder</t>
  </si>
  <si>
    <t>10-12 måneder</t>
  </si>
  <si>
    <t>13-18 måneder</t>
  </si>
  <si>
    <t>19-24 måneder</t>
  </si>
  <si>
    <t>&gt; 24 måneder</t>
  </si>
  <si>
    <t>Antal måneder siden diagnosen blev stillet</t>
  </si>
  <si>
    <t>Albertslund</t>
  </si>
  <si>
    <t>Allerød</t>
  </si>
  <si>
    <t>Ballerup</t>
  </si>
  <si>
    <t>Bornholm</t>
  </si>
  <si>
    <t>Brøndby</t>
  </si>
  <si>
    <t>Dragør</t>
  </si>
  <si>
    <t>Egedal</t>
  </si>
  <si>
    <t>Fredensborg</t>
  </si>
  <si>
    <t>Frederiksberg</t>
  </si>
  <si>
    <t>Frederikssund</t>
  </si>
  <si>
    <t>Furesø</t>
  </si>
  <si>
    <t>Gentofte</t>
  </si>
  <si>
    <t>Gladsaxe</t>
  </si>
  <si>
    <t>Glostrup</t>
  </si>
  <si>
    <t>Gribskov</t>
  </si>
  <si>
    <t>Halsnæs</t>
  </si>
  <si>
    <t>Helsingør</t>
  </si>
  <si>
    <t>Herlev</t>
  </si>
  <si>
    <t>Hillerød</t>
  </si>
  <si>
    <t>Hvidovre</t>
  </si>
  <si>
    <t>Høje-Taastrup</t>
  </si>
  <si>
    <t>Hørsholm</t>
  </si>
  <si>
    <t>Ishøj</t>
  </si>
  <si>
    <t>København</t>
  </si>
  <si>
    <t>Lyngby-Taarbæk</t>
  </si>
  <si>
    <t>Rudersdal</t>
  </si>
  <si>
    <t>Rødovre</t>
  </si>
  <si>
    <t>Tårnby</t>
  </si>
  <si>
    <t>Vallensbæk</t>
  </si>
  <si>
    <t>Kommuner</t>
  </si>
  <si>
    <t>Favrskov</t>
  </si>
  <si>
    <t>Hedensted</t>
  </si>
  <si>
    <t>Herning</t>
  </si>
  <si>
    <t>Holstebro</t>
  </si>
  <si>
    <t>Horsens</t>
  </si>
  <si>
    <t>Ikast-Brande</t>
  </si>
  <si>
    <t>Lemvig</t>
  </si>
  <si>
    <t>Norddjurs</t>
  </si>
  <si>
    <t>Odder</t>
  </si>
  <si>
    <t>Randers</t>
  </si>
  <si>
    <t>Ringkøbing-Skjern</t>
  </si>
  <si>
    <t>Samsø</t>
  </si>
  <si>
    <t>Silkeborg</t>
  </si>
  <si>
    <t>Skanderborg</t>
  </si>
  <si>
    <t>Skive</t>
  </si>
  <si>
    <t>Struer</t>
  </si>
  <si>
    <t>Syddjurs</t>
  </si>
  <si>
    <t>Viborg</t>
  </si>
  <si>
    <t>Aarhus</t>
  </si>
  <si>
    <t>Brønderslev</t>
  </si>
  <si>
    <t>Frederikshavn</t>
  </si>
  <si>
    <t>Hjørring</t>
  </si>
  <si>
    <t>Jammerbugt</t>
  </si>
  <si>
    <t>Læsø</t>
  </si>
  <si>
    <t>Mariagerfjord</t>
  </si>
  <si>
    <t>Morsø</t>
  </si>
  <si>
    <t>Rebild</t>
  </si>
  <si>
    <t>Thisted</t>
  </si>
  <si>
    <t>Vesthimmerland</t>
  </si>
  <si>
    <t>Aalborg</t>
  </si>
  <si>
    <t>Faxe</t>
  </si>
  <si>
    <t>Greve</t>
  </si>
  <si>
    <t>Guldborgsund</t>
  </si>
  <si>
    <t>Holbæk</t>
  </si>
  <si>
    <t>Kalundborg</t>
  </si>
  <si>
    <t>Køge</t>
  </si>
  <si>
    <t>Lejre</t>
  </si>
  <si>
    <t>Lolland</t>
  </si>
  <si>
    <t>Næstved</t>
  </si>
  <si>
    <t>Odsherred</t>
  </si>
  <si>
    <t>Ringsted</t>
  </si>
  <si>
    <t>Roskilde</t>
  </si>
  <si>
    <t>Slagelse</t>
  </si>
  <si>
    <t>Solrød</t>
  </si>
  <si>
    <t>Sorø</t>
  </si>
  <si>
    <t>Stevns</t>
  </si>
  <si>
    <t>Vordingborg</t>
  </si>
  <si>
    <t>Assens</t>
  </si>
  <si>
    <t>Billund</t>
  </si>
  <si>
    <t>Esbjerg</t>
  </si>
  <si>
    <t>Fanø</t>
  </si>
  <si>
    <t>Fredericia</t>
  </si>
  <si>
    <t>Faaborg-Midtfyn</t>
  </si>
  <si>
    <t>Haderslev</t>
  </si>
  <si>
    <t>Kerteminde</t>
  </si>
  <si>
    <t>Kolding</t>
  </si>
  <si>
    <t>Langeland</t>
  </si>
  <si>
    <t>Middelfart</t>
  </si>
  <si>
    <t>Nordfyn</t>
  </si>
  <si>
    <t>Nyborg</t>
  </si>
  <si>
    <t>Odense</t>
  </si>
  <si>
    <t>Svendborg</t>
  </si>
  <si>
    <t>Sønderborg</t>
  </si>
  <si>
    <t>Tønder</t>
  </si>
  <si>
    <t>Varde</t>
  </si>
  <si>
    <t>Vejen</t>
  </si>
  <si>
    <t>Vejle</t>
  </si>
  <si>
    <t>Ærø</t>
  </si>
  <si>
    <t>Aabenraa</t>
  </si>
  <si>
    <t xml:space="preserve">Uddannelse andet </t>
  </si>
  <si>
    <t>Beskriv</t>
  </si>
  <si>
    <t xml:space="preserve">Barnets alder </t>
  </si>
  <si>
    <t>19-25 år</t>
  </si>
  <si>
    <t>Over 25 år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</si>
</sst>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sz val="9.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5E2F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7">
    <xf numFmtId="0" fontId="0" fillId="0" borderId="0" xfId="0"/>
    <xf numFmtId="0" fontId="3" fillId="0" borderId="5" xfId="0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9" fontId="4" fillId="2" borderId="12" xfId="0" applyNumberFormat="1" applyFont="1" applyFill="1" applyBorder="1" applyAlignment="1">
      <alignment horizontal="center"/>
    </xf>
    <xf numFmtId="0" fontId="3" fillId="0" borderId="0" xfId="0" applyFont="1"/>
    <xf numFmtId="0" fontId="2" fillId="0" borderId="0" xfId="0" applyFont="1"/>
    <xf numFmtId="9" fontId="3" fillId="0" borderId="6" xfId="0" applyNumberFormat="1" applyFont="1" applyBorder="1" applyAlignment="1">
      <alignment horizontal="center"/>
    </xf>
    <xf numFmtId="0" fontId="4" fillId="0" borderId="0" xfId="0" applyFont="1"/>
    <xf numFmtId="0" fontId="4" fillId="2" borderId="10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9" fontId="4" fillId="2" borderId="0" xfId="0" applyNumberFormat="1" applyFont="1" applyFill="1" applyBorder="1" applyAlignment="1">
      <alignment horizontal="center"/>
    </xf>
    <xf numFmtId="9" fontId="3" fillId="0" borderId="1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2" fillId="0" borderId="16" xfId="0" applyNumberFormat="1" applyFont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3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0" fillId="2" borderId="0" xfId="0" applyFill="1"/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9" fontId="3" fillId="0" borderId="19" xfId="1" applyFont="1" applyBorder="1" applyAlignment="1">
      <alignment horizontal="center"/>
    </xf>
    <xf numFmtId="9" fontId="3" fillId="0" borderId="17" xfId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9" fontId="2" fillId="3" borderId="3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vertical="center" wrapText="1"/>
    </xf>
    <xf numFmtId="0" fontId="0" fillId="3" borderId="0" xfId="0" applyFill="1"/>
    <xf numFmtId="0" fontId="3" fillId="0" borderId="4" xfId="0" applyFont="1" applyBorder="1" applyAlignment="1">
      <alignment horizontal="center" wrapText="1"/>
    </xf>
    <xf numFmtId="0" fontId="0" fillId="0" borderId="15" xfId="0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2" fillId="3" borderId="11" xfId="0" applyFont="1" applyFill="1" applyBorder="1" applyAlignment="1">
      <alignment horizontal="center" wrapText="1"/>
    </xf>
    <xf numFmtId="9" fontId="2" fillId="3" borderId="2" xfId="0" applyNumberFormat="1" applyFont="1" applyFill="1" applyBorder="1" applyAlignment="1">
      <alignment horizontal="center"/>
    </xf>
    <xf numFmtId="9" fontId="3" fillId="0" borderId="4" xfId="1" applyFont="1" applyBorder="1" applyAlignment="1">
      <alignment horizontal="center"/>
    </xf>
    <xf numFmtId="9" fontId="3" fillId="0" borderId="13" xfId="1" applyFont="1" applyBorder="1" applyAlignment="1">
      <alignment horizontal="center"/>
    </xf>
    <xf numFmtId="0" fontId="5" fillId="0" borderId="22" xfId="0" applyFont="1" applyBorder="1" applyAlignment="1">
      <alignment horizontal="left"/>
    </xf>
    <xf numFmtId="0" fontId="5" fillId="2" borderId="21" xfId="0" applyFont="1" applyFill="1" applyBorder="1" applyAlignment="1"/>
    <xf numFmtId="0" fontId="5" fillId="2" borderId="22" xfId="0" applyFont="1" applyFill="1" applyBorder="1" applyAlignment="1"/>
    <xf numFmtId="0" fontId="5" fillId="2" borderId="23" xfId="0" applyFont="1" applyFill="1" applyBorder="1" applyAlignment="1">
      <alignment horizontal="left"/>
    </xf>
    <xf numFmtId="0" fontId="0" fillId="3" borderId="0" xfId="0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wrapText="1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9" fontId="4" fillId="2" borderId="3" xfId="0" applyNumberFormat="1" applyFont="1" applyFill="1" applyBorder="1" applyAlignment="1">
      <alignment horizontal="center"/>
    </xf>
    <xf numFmtId="0" fontId="9" fillId="0" borderId="0" xfId="0" applyFont="1"/>
    <xf numFmtId="0" fontId="0" fillId="0" borderId="0" xfId="0" applyFont="1"/>
    <xf numFmtId="0" fontId="10" fillId="0" borderId="0" xfId="0" applyFont="1"/>
    <xf numFmtId="0" fontId="3" fillId="0" borderId="31" xfId="0" applyFont="1" applyBorder="1" applyAlignment="1">
      <alignment horizontal="center"/>
    </xf>
    <xf numFmtId="9" fontId="3" fillId="0" borderId="13" xfId="0" applyNumberFormat="1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0" borderId="0" xfId="0" applyFont="1" applyFill="1" applyBorder="1"/>
    <xf numFmtId="0" fontId="4" fillId="2" borderId="17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colors>
    <mruColors>
      <color rgb="FFC5E2F1"/>
      <color rgb="FFF6E6CD"/>
      <color rgb="FFC82026"/>
      <color rgb="FF000000"/>
      <color rgb="FFF6DACD"/>
      <color rgb="FFFFDFB4"/>
      <color rgb="FFF6DAFF"/>
      <color rgb="FFEAF1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600"/>
              <a:t>Køn</a:t>
            </a:r>
            <a:r>
              <a:rPr lang="da-DK"/>
              <a:t> </a:t>
            </a:r>
          </a:p>
        </c:rich>
      </c:tx>
      <c:layout>
        <c:manualLayout>
          <c:xMode val="edge"/>
          <c:yMode val="edge"/>
          <c:x val="0.45967957130358827"/>
          <c:y val="3.951917468649755E-2"/>
        </c:manualLayout>
      </c:layout>
    </c:title>
    <c:plotArea>
      <c:layout>
        <c:manualLayout>
          <c:layoutTarget val="inner"/>
          <c:xMode val="edge"/>
          <c:yMode val="edge"/>
          <c:x val="0.14684186351706144"/>
          <c:y val="0.21832895888014067"/>
          <c:w val="0.81425546806649174"/>
          <c:h val="0.77973279381743954"/>
        </c:manualLayout>
      </c:layout>
      <c:barChart>
        <c:barDir val="bar"/>
        <c:grouping val="clustered"/>
        <c:ser>
          <c:idx val="0"/>
          <c:order val="0"/>
          <c:tx>
            <c:strRef>
              <c:f>Tabeller!$B$15</c:f>
              <c:strCache>
                <c:ptCount val="1"/>
                <c:pt idx="0">
                  <c:v>Køn (Udfylder)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spPr>
              <a:solidFill>
                <a:srgbClr val="C5E2F1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spPr>
              <a:solidFill>
                <a:srgbClr val="C5E2F1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Tabeller!$B$16:$B$17</c:f>
              <c:strCache>
                <c:ptCount val="2"/>
                <c:pt idx="0">
                  <c:v>Mand</c:v>
                </c:pt>
                <c:pt idx="1">
                  <c:v>Kvinde</c:v>
                </c:pt>
              </c:strCache>
            </c:strRef>
          </c:cat>
          <c:val>
            <c:numRef>
              <c:f>Tabeller!$D$16:$D$17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gapWidth val="75"/>
        <c:axId val="95004544"/>
        <c:axId val="95006080"/>
      </c:barChart>
      <c:catAx>
        <c:axId val="95004544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5006080"/>
        <c:crosses val="autoZero"/>
        <c:auto val="1"/>
        <c:lblAlgn val="ctr"/>
        <c:lblOffset val="100"/>
      </c:catAx>
      <c:valAx>
        <c:axId val="95006080"/>
        <c:scaling>
          <c:orientation val="minMax"/>
        </c:scaling>
        <c:axPos val="t"/>
        <c:numFmt formatCode="0%" sourceLinked="0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5004544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600"/>
              <a:t>Har</a:t>
            </a:r>
            <a:r>
              <a:rPr lang="da-DK" sz="1600" baseline="0"/>
              <a:t> du deltaget på introduktionskurset?</a:t>
            </a:r>
          </a:p>
        </c:rich>
      </c:tx>
      <c:layout>
        <c:manualLayout>
          <c:xMode val="edge"/>
          <c:yMode val="edge"/>
          <c:x val="0.2902351268591426"/>
          <c:y val="3.4889545056868011E-2"/>
        </c:manualLayout>
      </c:layout>
    </c:title>
    <c:plotArea>
      <c:layout>
        <c:manualLayout>
          <c:layoutTarget val="inner"/>
          <c:xMode val="edge"/>
          <c:yMode val="edge"/>
          <c:x val="0.12121675415573088"/>
          <c:y val="0.26874890638670168"/>
          <c:w val="0.81981102362204761"/>
          <c:h val="0.57757728200641589"/>
        </c:manualLayout>
      </c:layout>
      <c:barChart>
        <c:barDir val="bar"/>
        <c:grouping val="clustered"/>
        <c:ser>
          <c:idx val="0"/>
          <c:order val="0"/>
          <c:tx>
            <c:strRef>
              <c:f>Tabeller!$B$76</c:f>
              <c:strCache>
                <c:ptCount val="1"/>
                <c:pt idx="0">
                  <c:v>Deltagelse på introduktionskursus</c:v>
                </c:pt>
              </c:strCache>
            </c:strRef>
          </c:tx>
          <c:spPr>
            <a:solidFill>
              <a:srgbClr val="C5E2F1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Tabeller!$B$77:$B$78</c:f>
              <c:strCache>
                <c:ptCount val="2"/>
                <c:pt idx="0">
                  <c:v>Ja</c:v>
                </c:pt>
                <c:pt idx="1">
                  <c:v>Nej</c:v>
                </c:pt>
              </c:strCache>
            </c:strRef>
          </c:cat>
          <c:val>
            <c:numRef>
              <c:f>Tabeller!$D$77:$D$78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gapWidth val="75"/>
        <c:axId val="94948736"/>
        <c:axId val="100926592"/>
      </c:barChart>
      <c:catAx>
        <c:axId val="94948736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0926592"/>
        <c:crosses val="autoZero"/>
        <c:auto val="1"/>
        <c:lblAlgn val="ctr"/>
        <c:lblOffset val="100"/>
      </c:catAx>
      <c:valAx>
        <c:axId val="100926592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4948736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600"/>
              <a:t>Uddannelsesbaggrund</a:t>
            </a:r>
          </a:p>
        </c:rich>
      </c:tx>
      <c:layout>
        <c:manualLayout>
          <c:xMode val="edge"/>
          <c:yMode val="edge"/>
          <c:x val="0.23190179352580992"/>
          <c:y val="2.1000656167979012E-2"/>
        </c:manualLayout>
      </c:layout>
    </c:title>
    <c:plotArea>
      <c:layout>
        <c:manualLayout>
          <c:layoutTarget val="inner"/>
          <c:xMode val="edge"/>
          <c:yMode val="edge"/>
          <c:x val="0.42184186351706254"/>
          <c:y val="0.21319323830501893"/>
          <c:w val="0.53647769028871395"/>
          <c:h val="0.67479960503329983"/>
        </c:manualLayout>
      </c:layout>
      <c:barChart>
        <c:barDir val="bar"/>
        <c:grouping val="clustered"/>
        <c:ser>
          <c:idx val="0"/>
          <c:order val="0"/>
          <c:tx>
            <c:strRef>
              <c:f>Tabeller!$B$30</c:f>
              <c:strCache>
                <c:ptCount val="1"/>
                <c:pt idx="0">
                  <c:v>Uddannelsesbaggrund</c:v>
                </c:pt>
              </c:strCache>
            </c:strRef>
          </c:tx>
          <c:spPr>
            <a:solidFill>
              <a:srgbClr val="C5E2F1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Tabeller!$B$31:$B$37</c:f>
              <c:strCache>
                <c:ptCount val="7"/>
                <c:pt idx="0">
                  <c:v>Folkeskolens afgangseksamen</c:v>
                </c:pt>
                <c:pt idx="1">
                  <c:v>Gymnasie- eller HF-niveau</c:v>
                </c:pt>
                <c:pt idx="2">
                  <c:v>Erhvervsfaglig uddannelse</c:v>
                </c:pt>
                <c:pt idx="3">
                  <c:v>Kort videregående uddannelse</c:v>
                </c:pt>
                <c:pt idx="4">
                  <c:v>Mellemlang videregående uddannelse</c:v>
                </c:pt>
                <c:pt idx="5">
                  <c:v>Lang videregående uddannelse</c:v>
                </c:pt>
                <c:pt idx="6">
                  <c:v>Andet</c:v>
                </c:pt>
              </c:strCache>
            </c:strRef>
          </c:cat>
          <c:val>
            <c:numRef>
              <c:f>Tabeller!$D$31:$D$37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75"/>
        <c:axId val="95026176"/>
        <c:axId val="96117504"/>
      </c:barChart>
      <c:catAx>
        <c:axId val="95026176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6117504"/>
        <c:crosses val="autoZero"/>
        <c:auto val="1"/>
        <c:lblAlgn val="ctr"/>
        <c:lblOffset val="100"/>
      </c:catAx>
      <c:valAx>
        <c:axId val="96117504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5026176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600"/>
              <a:t>Alder</a:t>
            </a:r>
          </a:p>
        </c:rich>
      </c:tx>
      <c:layout>
        <c:manualLayout>
          <c:xMode val="edge"/>
          <c:yMode val="edge"/>
          <c:x val="0.43745734908136485"/>
          <c:y val="2.1000751111898787E-2"/>
        </c:manualLayout>
      </c:layout>
    </c:title>
    <c:plotArea>
      <c:layout>
        <c:manualLayout>
          <c:layoutTarget val="inner"/>
          <c:xMode val="edge"/>
          <c:yMode val="edge"/>
          <c:x val="0.23850853018372767"/>
          <c:y val="0.23462946552902791"/>
          <c:w val="0.62536657917759997"/>
          <c:h val="0.66622511414369556"/>
        </c:manualLayout>
      </c:layout>
      <c:barChart>
        <c:barDir val="bar"/>
        <c:grouping val="clustered"/>
        <c:ser>
          <c:idx val="0"/>
          <c:order val="0"/>
          <c:tx>
            <c:strRef>
              <c:f>Tabeller!$B$3</c:f>
              <c:strCache>
                <c:ptCount val="1"/>
                <c:pt idx="0">
                  <c:v>Alder (Udfylder)</c:v>
                </c:pt>
              </c:strCache>
            </c:strRef>
          </c:tx>
          <c:spPr>
            <a:solidFill>
              <a:srgbClr val="C5E2F1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Tabeller!$B$4:$B$11</c:f>
              <c:strCache>
                <c:ptCount val="8"/>
                <c:pt idx="0">
                  <c:v>&lt; 25 år</c:v>
                </c:pt>
                <c:pt idx="1">
                  <c:v>26-30 år</c:v>
                </c:pt>
                <c:pt idx="2">
                  <c:v>31-35 år</c:v>
                </c:pt>
                <c:pt idx="3">
                  <c:v>36-40 år</c:v>
                </c:pt>
                <c:pt idx="4">
                  <c:v>41-45 år</c:v>
                </c:pt>
                <c:pt idx="5">
                  <c:v>46-50 år</c:v>
                </c:pt>
                <c:pt idx="6">
                  <c:v>51-55 år</c:v>
                </c:pt>
                <c:pt idx="7">
                  <c:v>&gt; 55 år</c:v>
                </c:pt>
              </c:strCache>
            </c:strRef>
          </c:cat>
          <c:val>
            <c:numRef>
              <c:f>Tabeller!$D$4:$D$11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Val val="1"/>
        </c:dLbls>
        <c:gapWidth val="75"/>
        <c:axId val="98922880"/>
        <c:axId val="98924416"/>
      </c:barChart>
      <c:catAx>
        <c:axId val="98922880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8924416"/>
        <c:crosses val="autoZero"/>
        <c:auto val="1"/>
        <c:lblAlgn val="ctr"/>
        <c:lblOffset val="100"/>
      </c:catAx>
      <c:valAx>
        <c:axId val="98924416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8922880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600"/>
              <a:t>Barnets alder</a:t>
            </a:r>
          </a:p>
        </c:rich>
      </c:tx>
      <c:layout>
        <c:manualLayout>
          <c:xMode val="edge"/>
          <c:yMode val="edge"/>
          <c:x val="0.32912401574803307"/>
          <c:y val="3.4889545056868011E-2"/>
        </c:manualLayout>
      </c:layout>
    </c:title>
    <c:plotArea>
      <c:layout>
        <c:manualLayout>
          <c:layoutTarget val="inner"/>
          <c:xMode val="edge"/>
          <c:yMode val="edge"/>
          <c:x val="0.13850853018372741"/>
          <c:y val="0.21319323830501893"/>
          <c:w val="0.81981102362204761"/>
          <c:h val="0.67479960503330083"/>
        </c:manualLayout>
      </c:layout>
      <c:barChart>
        <c:barDir val="bar"/>
        <c:grouping val="clustered"/>
        <c:ser>
          <c:idx val="0"/>
          <c:order val="0"/>
          <c:tx>
            <c:strRef>
              <c:f>Tabeller!$B$41</c:f>
              <c:strCache>
                <c:ptCount val="1"/>
                <c:pt idx="0">
                  <c:v>Barnets alder</c:v>
                </c:pt>
              </c:strCache>
            </c:strRef>
          </c:tx>
          <c:spPr>
            <a:solidFill>
              <a:srgbClr val="C5E2F1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Tabeller!$B$42:$B$46</c:f>
              <c:strCache>
                <c:ptCount val="5"/>
                <c:pt idx="0">
                  <c:v>&lt; 5 år</c:v>
                </c:pt>
                <c:pt idx="1">
                  <c:v>5-8 år</c:v>
                </c:pt>
                <c:pt idx="2">
                  <c:v>9-12 år</c:v>
                </c:pt>
                <c:pt idx="3">
                  <c:v>13-15 år</c:v>
                </c:pt>
                <c:pt idx="4">
                  <c:v>16-18 år</c:v>
                </c:pt>
              </c:strCache>
            </c:strRef>
          </c:cat>
          <c:val>
            <c:numRef>
              <c:f>Tabeller!$D$42:$D$46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75"/>
        <c:axId val="98973184"/>
        <c:axId val="98974720"/>
      </c:barChart>
      <c:catAx>
        <c:axId val="98973184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8974720"/>
        <c:crosses val="autoZero"/>
        <c:auto val="1"/>
        <c:lblAlgn val="ctr"/>
        <c:lblOffset val="100"/>
      </c:catAx>
      <c:valAx>
        <c:axId val="98974720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8973184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600"/>
              <a:t>Barnets køn</a:t>
            </a:r>
          </a:p>
        </c:rich>
      </c:tx>
      <c:layout>
        <c:manualLayout>
          <c:xMode val="edge"/>
          <c:yMode val="edge"/>
          <c:x val="0.32912401574803324"/>
          <c:y val="3.4889545056868011E-2"/>
        </c:manualLayout>
      </c:layout>
    </c:title>
    <c:plotArea>
      <c:layout>
        <c:manualLayout>
          <c:layoutTarget val="inner"/>
          <c:xMode val="edge"/>
          <c:yMode val="edge"/>
          <c:x val="0.13850853018372741"/>
          <c:y val="0.21319323830501893"/>
          <c:w val="0.81981102362204761"/>
          <c:h val="0.67479960503330128"/>
        </c:manualLayout>
      </c:layout>
      <c:barChart>
        <c:barDir val="bar"/>
        <c:grouping val="clustered"/>
        <c:ser>
          <c:idx val="0"/>
          <c:order val="0"/>
          <c:tx>
            <c:strRef>
              <c:f>Tabeller!$B$52</c:f>
              <c:strCache>
                <c:ptCount val="1"/>
                <c:pt idx="0">
                  <c:v>Barnets køn</c:v>
                </c:pt>
              </c:strCache>
            </c:strRef>
          </c:tx>
          <c:spPr>
            <a:solidFill>
              <a:srgbClr val="C5E2F1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Tabeller!$B$53:$B$54</c:f>
              <c:strCache>
                <c:ptCount val="2"/>
                <c:pt idx="0">
                  <c:v>Dreng</c:v>
                </c:pt>
                <c:pt idx="1">
                  <c:v>Pige</c:v>
                </c:pt>
              </c:strCache>
            </c:strRef>
          </c:cat>
          <c:val>
            <c:numRef>
              <c:f>Tabeller!$D$53:$D$54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gapWidth val="75"/>
        <c:axId val="99039872"/>
        <c:axId val="99049856"/>
      </c:barChart>
      <c:catAx>
        <c:axId val="99039872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9049856"/>
        <c:crosses val="autoZero"/>
        <c:auto val="1"/>
        <c:lblAlgn val="ctr"/>
        <c:lblOffset val="100"/>
      </c:catAx>
      <c:valAx>
        <c:axId val="99049856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9039872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600"/>
              <a:t>Barnets funktionsnedsættelse</a:t>
            </a:r>
          </a:p>
        </c:rich>
      </c:tx>
      <c:layout>
        <c:manualLayout>
          <c:xMode val="edge"/>
          <c:yMode val="edge"/>
          <c:x val="0.32912401574803324"/>
          <c:y val="3.4889545056868011E-2"/>
        </c:manualLayout>
      </c:layout>
    </c:title>
    <c:plotArea>
      <c:layout>
        <c:manualLayout>
          <c:layoutTarget val="inner"/>
          <c:xMode val="edge"/>
          <c:yMode val="edge"/>
          <c:x val="0.3385085301837284"/>
          <c:y val="0.25486001749781417"/>
          <c:w val="0.61981102362204765"/>
          <c:h val="0.63313283756197458"/>
        </c:manualLayout>
      </c:layout>
      <c:barChart>
        <c:barDir val="bar"/>
        <c:grouping val="clustered"/>
        <c:ser>
          <c:idx val="0"/>
          <c:order val="0"/>
          <c:tx>
            <c:strRef>
              <c:f>Tabeller!$B$58</c:f>
              <c:strCache>
                <c:ptCount val="1"/>
                <c:pt idx="0">
                  <c:v>Funktionsnedsættelse</c:v>
                </c:pt>
              </c:strCache>
            </c:strRef>
          </c:tx>
          <c:spPr>
            <a:solidFill>
              <a:srgbClr val="C5E2F1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Tabeller!$B$59:$B$63</c:f>
              <c:strCache>
                <c:ptCount val="5"/>
                <c:pt idx="0">
                  <c:v>Fysisk funktionsnedsættelse (fx høre, syn, kommunikation, mobilitet)</c:v>
                </c:pt>
                <c:pt idx="1">
                  <c:v>Psykisk funktionsnedsættelse (fx personlighedsforstyrrelse, angst)</c:v>
                </c:pt>
                <c:pt idx="2">
                  <c:v>Intellektuel / kognitiv forstyrrelse (fx hjerneskade, udviklingshæmning, autisme, ADHD)</c:v>
                </c:pt>
                <c:pt idx="3">
                  <c:v>Multiple funktionsnedsættelser</c:v>
                </c:pt>
                <c:pt idx="4">
                  <c:v>Andet</c:v>
                </c:pt>
              </c:strCache>
            </c:strRef>
          </c:cat>
          <c:val>
            <c:numRef>
              <c:f>Tabeller!$D$59:$D$63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75"/>
        <c:axId val="99143680"/>
        <c:axId val="99145216"/>
      </c:barChart>
      <c:catAx>
        <c:axId val="99143680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9145216"/>
        <c:crosses val="autoZero"/>
        <c:auto val="1"/>
        <c:lblAlgn val="ctr"/>
        <c:lblOffset val="100"/>
      </c:catAx>
      <c:valAx>
        <c:axId val="99145216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9143680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600"/>
              <a:t>Påvirkning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200" b="0">
                <a:latin typeface="+mn-lt"/>
              </a:rPr>
              <a:t>Mit barns funktionsnedsættelse er en udfordring for mig eller familien som helhed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da-DK" sz="1200" b="0"/>
          </a:p>
        </c:rich>
      </c:tx>
      <c:layout>
        <c:manualLayout>
          <c:xMode val="edge"/>
          <c:yMode val="edge"/>
          <c:x val="0.16322222222222224"/>
          <c:y val="3.951917468649755E-2"/>
        </c:manualLayout>
      </c:layout>
    </c:title>
    <c:plotArea>
      <c:layout>
        <c:manualLayout>
          <c:layoutTarget val="inner"/>
          <c:xMode val="edge"/>
          <c:yMode val="edge"/>
          <c:x val="0.293977817990145"/>
          <c:y val="0.35312192140366133"/>
          <c:w val="0.61981102362204765"/>
          <c:h val="0.56683458766549455"/>
        </c:manualLayout>
      </c:layout>
      <c:barChart>
        <c:barDir val="bar"/>
        <c:grouping val="clustered"/>
        <c:ser>
          <c:idx val="0"/>
          <c:order val="0"/>
          <c:tx>
            <c:strRef>
              <c:f>Tabeller!$B$67</c:f>
              <c:strCache>
                <c:ptCount val="1"/>
                <c:pt idx="0">
                  <c:v>Påvirkning af familie</c:v>
                </c:pt>
              </c:strCache>
            </c:strRef>
          </c:tx>
          <c:spPr>
            <a:solidFill>
              <a:srgbClr val="C5E2F1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Tabeller!$B$68:$B$72</c:f>
              <c:strCache>
                <c:ptCount val="5"/>
                <c:pt idx="0">
                  <c:v>Slet ikke</c:v>
                </c:pt>
                <c:pt idx="1">
                  <c:v>Kun lidt</c:v>
                </c:pt>
                <c:pt idx="2">
                  <c:v>Moderat</c:v>
                </c:pt>
                <c:pt idx="3">
                  <c:v>Ret meget</c:v>
                </c:pt>
                <c:pt idx="4">
                  <c:v>Virkelig meget</c:v>
                </c:pt>
              </c:strCache>
            </c:strRef>
          </c:cat>
          <c:val>
            <c:numRef>
              <c:f>Tabeller!$D$68:$D$72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75"/>
        <c:axId val="99185792"/>
        <c:axId val="99187328"/>
      </c:barChart>
      <c:catAx>
        <c:axId val="99185792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9187328"/>
        <c:crosses val="autoZero"/>
        <c:auto val="1"/>
        <c:lblAlgn val="ctr"/>
        <c:lblOffset val="100"/>
      </c:catAx>
      <c:valAx>
        <c:axId val="99187328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9185792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rich>
          <a:bodyPr/>
          <a:lstStyle/>
          <a:p>
            <a:pPr>
              <a:defRPr/>
            </a:pPr>
            <a:r>
              <a:rPr lang="da-DK"/>
              <a:t>Udbytte af kurset</a:t>
            </a:r>
          </a:p>
          <a:p>
            <a:pPr>
              <a:defRPr/>
            </a:pPr>
            <a:r>
              <a:rPr lang="da-DK" sz="1200" b="0"/>
              <a:t>Andel af respondenter, der har svaret "I høj grad"</a:t>
            </a:r>
            <a:r>
              <a:rPr lang="da-DK" sz="1200" b="0" baseline="0"/>
              <a:t> eller "I nogen grad" til spørgsmålene</a:t>
            </a:r>
            <a:endParaRPr lang="da-DK" sz="1200" b="0"/>
          </a:p>
        </c:rich>
      </c:tx>
      <c:overlay val="1"/>
      <c:spPr>
        <a:noFill/>
      </c:spPr>
    </c:title>
    <c:plotArea>
      <c:layout>
        <c:manualLayout>
          <c:layoutTarget val="inner"/>
          <c:xMode val="edge"/>
          <c:yMode val="edge"/>
          <c:x val="0.54174742046133162"/>
          <c:y val="0.13756187125134528"/>
          <c:w val="0.43242802982960826"/>
          <c:h val="0.77820131826437999"/>
        </c:manualLayout>
      </c:layout>
      <c:barChart>
        <c:barDir val="bar"/>
        <c:grouping val="stacked"/>
        <c:ser>
          <c:idx val="0"/>
          <c:order val="0"/>
          <c:tx>
            <c:strRef>
              <c:f>Tabeller!$C$100</c:f>
              <c:strCache>
                <c:ptCount val="1"/>
                <c:pt idx="0">
                  <c:v>I høj grad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howVal val="1"/>
          </c:dLbls>
          <c:cat>
            <c:strRef>
              <c:f>Tabeller!$B$101:$B$110</c:f>
              <c:strCache>
                <c:ptCount val="10"/>
                <c:pt idx="0">
                  <c:v>Jeg har fået ny viden om støtte til søskende</c:v>
                </c:pt>
                <c:pt idx="1">
                  <c:v>Opmærksomhedspunkterne onkring søskendeproblematikker er relevante i min familie</c:v>
                </c:pt>
                <c:pt idx="2">
                  <c:v>Jeg har fået ny opmærksomhed på ressourcerne i vores familie</c:v>
                </c:pt>
                <c:pt idx="3">
                  <c:v>Jeg har fået redskaber, som øger vores muligheder for håndtering i familien</c:v>
                </c:pt>
                <c:pt idx="4">
                  <c:v>Jeg har fået ny viden om overgangene mellem forskellige faser i mit barns liv</c:v>
                </c:pt>
                <c:pt idx="5">
                  <c:v>Fokus på overgange er relevan for mig og min familie</c:v>
                </c:pt>
                <c:pt idx="6">
                  <c:v>Jeg har fået lyst til at deltage i et netværk med andre forældre</c:v>
                </c:pt>
                <c:pt idx="7">
                  <c:v>Jeg vil selv tage initiativ til oprettelse af et netværk</c:v>
                </c:pt>
                <c:pt idx="8">
                  <c:v>Jeg har fået ny viden om vigtigheden af struktur og forudsigelighed</c:v>
                </c:pt>
                <c:pt idx="9">
                  <c:v>Jeg har fået ideer til, hvordan jeg bedre kan skabe struktur og forudsigelighed i vores familie</c:v>
                </c:pt>
              </c:strCache>
            </c:strRef>
          </c:cat>
          <c:val>
            <c:numRef>
              <c:f>Tabeller!$C$101:$C$110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Tabeller!$D$100</c:f>
              <c:strCache>
                <c:ptCount val="1"/>
                <c:pt idx="0">
                  <c:v>I nogen grad</c:v>
                </c:pt>
              </c:strCache>
            </c:strRef>
          </c:tx>
          <c:spPr>
            <a:solidFill>
              <a:srgbClr val="C5E2F1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howVal val="1"/>
          </c:dLbls>
          <c:cat>
            <c:strRef>
              <c:f>Tabeller!$B$101:$B$110</c:f>
              <c:strCache>
                <c:ptCount val="10"/>
                <c:pt idx="0">
                  <c:v>Jeg har fået ny viden om støtte til søskende</c:v>
                </c:pt>
                <c:pt idx="1">
                  <c:v>Opmærksomhedspunkterne onkring søskendeproblematikker er relevante i min familie</c:v>
                </c:pt>
                <c:pt idx="2">
                  <c:v>Jeg har fået ny opmærksomhed på ressourcerne i vores familie</c:v>
                </c:pt>
                <c:pt idx="3">
                  <c:v>Jeg har fået redskaber, som øger vores muligheder for håndtering i familien</c:v>
                </c:pt>
                <c:pt idx="4">
                  <c:v>Jeg har fået ny viden om overgangene mellem forskellige faser i mit barns liv</c:v>
                </c:pt>
                <c:pt idx="5">
                  <c:v>Fokus på overgange er relevan for mig og min familie</c:v>
                </c:pt>
                <c:pt idx="6">
                  <c:v>Jeg har fået lyst til at deltage i et netværk med andre forældre</c:v>
                </c:pt>
                <c:pt idx="7">
                  <c:v>Jeg vil selv tage initiativ til oprettelse af et netværk</c:v>
                </c:pt>
                <c:pt idx="8">
                  <c:v>Jeg har fået ny viden om vigtigheden af struktur og forudsigelighed</c:v>
                </c:pt>
                <c:pt idx="9">
                  <c:v>Jeg har fået ideer til, hvordan jeg bedre kan skabe struktur og forudsigelighed i vores familie</c:v>
                </c:pt>
              </c:strCache>
            </c:strRef>
          </c:cat>
          <c:val>
            <c:numRef>
              <c:f>Tabeller!$D$101:$D$110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99170176"/>
        <c:axId val="99171712"/>
      </c:barChart>
      <c:catAx>
        <c:axId val="99170176"/>
        <c:scaling>
          <c:orientation val="minMax"/>
        </c:scaling>
        <c:axPos val="l"/>
        <c:tickLblPos val="nextTo"/>
        <c:crossAx val="99171712"/>
        <c:crosses val="autoZero"/>
        <c:auto val="1"/>
        <c:lblAlgn val="ctr"/>
        <c:lblOffset val="100"/>
      </c:catAx>
      <c:valAx>
        <c:axId val="99171712"/>
        <c:scaling>
          <c:orientation val="minMax"/>
        </c:scaling>
        <c:axPos val="b"/>
        <c:numFmt formatCode="0%" sourceLinked="1"/>
        <c:tickLblPos val="nextTo"/>
        <c:crossAx val="99170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866007896321769"/>
          <c:y val="0.21447139460938691"/>
          <c:w val="0.1279027161264899"/>
          <c:h val="0.11214212589687503"/>
        </c:manualLayout>
      </c:layout>
    </c:legend>
    <c:plotVisOnly val="1"/>
    <c:dispBlanksAs val="gap"/>
  </c:chart>
  <c:spPr>
    <a:noFill/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rich>
          <a:bodyPr/>
          <a:lstStyle/>
          <a:p>
            <a:pPr>
              <a:defRPr/>
            </a:pPr>
            <a:r>
              <a:rPr lang="da-DK"/>
              <a:t>Kursets betydning</a:t>
            </a:r>
          </a:p>
          <a:p>
            <a:pPr>
              <a:defRPr/>
            </a:pPr>
            <a:r>
              <a:rPr lang="da-DK" sz="1400" b="0"/>
              <a:t>Andel af respondenter, der har svaret "I høj grad"</a:t>
            </a:r>
            <a:r>
              <a:rPr lang="da-DK" sz="1400" b="0" baseline="0"/>
              <a:t> eller "I nogen grad" til spørgsmålene</a:t>
            </a:r>
          </a:p>
        </c:rich>
      </c:tx>
      <c:overlay val="1"/>
      <c:spPr>
        <a:noFill/>
      </c:spPr>
    </c:title>
    <c:plotArea>
      <c:layout>
        <c:manualLayout>
          <c:layoutTarget val="inner"/>
          <c:xMode val="edge"/>
          <c:yMode val="edge"/>
          <c:x val="0.54174742046133162"/>
          <c:y val="0.2079135836663647"/>
          <c:w val="0.4324280298296086"/>
          <c:h val="0.70784948363866929"/>
        </c:manualLayout>
      </c:layout>
      <c:barChart>
        <c:barDir val="bar"/>
        <c:grouping val="stacked"/>
        <c:ser>
          <c:idx val="0"/>
          <c:order val="0"/>
          <c:tx>
            <c:strRef>
              <c:f>Tabeller!$C$127</c:f>
              <c:strCache>
                <c:ptCount val="1"/>
                <c:pt idx="0">
                  <c:v>I høj grad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howVal val="1"/>
          </c:dLbls>
          <c:cat>
            <c:strRef>
              <c:f>Tabeller!$B$128:$B$132</c:f>
              <c:strCache>
                <c:ptCount val="5"/>
                <c:pt idx="0">
                  <c:v>I hvor høj grad oplever du, at kurserne har medvirket til at forbedre dit forhold til dit barn?</c:v>
                </c:pt>
                <c:pt idx="1">
                  <c:v> I hvor høj grad oplever du, at du har fået større forståelse for dit barns funktionsnedsættelse?</c:v>
                </c:pt>
                <c:pt idx="2">
                  <c:v>I hvor høj grad oplever du, at du har øget fokus på dit barns ressourcer?</c:v>
                </c:pt>
                <c:pt idx="3">
                  <c:v>I hvor høj grad oplever du, at din deltagelse har medvirket til, at din familie fungerer bedre?</c:v>
                </c:pt>
                <c:pt idx="4">
                  <c:v>I hvor høj grad oplever du, at din deltagelse har medvirket til et forbedret samarbejde med kommunen?</c:v>
                </c:pt>
              </c:strCache>
            </c:strRef>
          </c:cat>
          <c:val>
            <c:numRef>
              <c:f>Tabeller!$C$128:$C$132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Tabeller!$D$127</c:f>
              <c:strCache>
                <c:ptCount val="1"/>
                <c:pt idx="0">
                  <c:v>I nogen grad</c:v>
                </c:pt>
              </c:strCache>
            </c:strRef>
          </c:tx>
          <c:spPr>
            <a:solidFill>
              <a:srgbClr val="C5E2F1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howVal val="1"/>
          </c:dLbls>
          <c:cat>
            <c:strRef>
              <c:f>Tabeller!$B$128:$B$132</c:f>
              <c:strCache>
                <c:ptCount val="5"/>
                <c:pt idx="0">
                  <c:v>I hvor høj grad oplever du, at kurserne har medvirket til at forbedre dit forhold til dit barn?</c:v>
                </c:pt>
                <c:pt idx="1">
                  <c:v> I hvor høj grad oplever du, at du har fået større forståelse for dit barns funktionsnedsættelse?</c:v>
                </c:pt>
                <c:pt idx="2">
                  <c:v>I hvor høj grad oplever du, at du har øget fokus på dit barns ressourcer?</c:v>
                </c:pt>
                <c:pt idx="3">
                  <c:v>I hvor høj grad oplever du, at din deltagelse har medvirket til, at din familie fungerer bedre?</c:v>
                </c:pt>
                <c:pt idx="4">
                  <c:v>I hvor høj grad oplever du, at din deltagelse har medvirket til et forbedret samarbejde med kommunen?</c:v>
                </c:pt>
              </c:strCache>
            </c:strRef>
          </c:cat>
          <c:val>
            <c:numRef>
              <c:f>Tabeller!$D$128:$D$132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overlap val="100"/>
        <c:axId val="94925568"/>
        <c:axId val="94927104"/>
      </c:barChart>
      <c:catAx>
        <c:axId val="94925568"/>
        <c:scaling>
          <c:orientation val="minMax"/>
        </c:scaling>
        <c:axPos val="l"/>
        <c:tickLblPos val="nextTo"/>
        <c:crossAx val="94927104"/>
        <c:crosses val="autoZero"/>
        <c:auto val="1"/>
        <c:lblAlgn val="ctr"/>
        <c:lblOffset val="100"/>
      </c:catAx>
      <c:valAx>
        <c:axId val="94927104"/>
        <c:scaling>
          <c:orientation val="minMax"/>
        </c:scaling>
        <c:axPos val="b"/>
        <c:numFmt formatCode="0%" sourceLinked="1"/>
        <c:tickLblPos val="nextTo"/>
        <c:crossAx val="94925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866007896321769"/>
          <c:y val="0.21447139460938691"/>
          <c:w val="0.13437398450193741"/>
          <c:h val="0.13068049420651687"/>
        </c:manualLayout>
      </c:layout>
    </c:legend>
    <c:plotVisOnly val="1"/>
    <c:dispBlanksAs val="gap"/>
  </c:chart>
  <c:spPr>
    <a:noFill/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2</xdr:row>
      <xdr:rowOff>123825</xdr:rowOff>
    </xdr:from>
    <xdr:to>
      <xdr:col>13</xdr:col>
      <xdr:colOff>450742</xdr:colOff>
      <xdr:row>17</xdr:row>
      <xdr:rowOff>49917</xdr:rowOff>
    </xdr:to>
    <xdr:pic>
      <xdr:nvPicPr>
        <xdr:cNvPr id="3" name="Billede 2" descr="FAMILIE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43575" y="514350"/>
          <a:ext cx="9299467" cy="2916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18</xdr:row>
      <xdr:rowOff>171450</xdr:rowOff>
    </xdr:from>
    <xdr:to>
      <xdr:col>8</xdr:col>
      <xdr:colOff>266700</xdr:colOff>
      <xdr:row>33</xdr:row>
      <xdr:rowOff>57150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34</xdr:row>
      <xdr:rowOff>161924</xdr:rowOff>
    </xdr:from>
    <xdr:to>
      <xdr:col>8</xdr:col>
      <xdr:colOff>276225</xdr:colOff>
      <xdr:row>50</xdr:row>
      <xdr:rowOff>76199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8</xdr:col>
      <xdr:colOff>304800</xdr:colOff>
      <xdr:row>17</xdr:row>
      <xdr:rowOff>104775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8</xdr:col>
      <xdr:colOff>304800</xdr:colOff>
      <xdr:row>69</xdr:row>
      <xdr:rowOff>76200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571500</xdr:colOff>
      <xdr:row>70</xdr:row>
      <xdr:rowOff>171450</xdr:rowOff>
    </xdr:from>
    <xdr:to>
      <xdr:col>8</xdr:col>
      <xdr:colOff>266700</xdr:colOff>
      <xdr:row>85</xdr:row>
      <xdr:rowOff>57150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561975</xdr:colOff>
      <xdr:row>87</xdr:row>
      <xdr:rowOff>0</xdr:rowOff>
    </xdr:from>
    <xdr:to>
      <xdr:col>8</xdr:col>
      <xdr:colOff>257175</xdr:colOff>
      <xdr:row>101</xdr:row>
      <xdr:rowOff>76200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57150</xdr:colOff>
      <xdr:row>103</xdr:row>
      <xdr:rowOff>152401</xdr:rowOff>
    </xdr:from>
    <xdr:to>
      <xdr:col>8</xdr:col>
      <xdr:colOff>390525</xdr:colOff>
      <xdr:row>118</xdr:row>
      <xdr:rowOff>76201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590550</xdr:colOff>
      <xdr:row>138</xdr:row>
      <xdr:rowOff>19049</xdr:rowOff>
    </xdr:from>
    <xdr:to>
      <xdr:col>12</xdr:col>
      <xdr:colOff>247650</xdr:colOff>
      <xdr:row>167</xdr:row>
      <xdr:rowOff>171450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561975</xdr:colOff>
      <xdr:row>170</xdr:row>
      <xdr:rowOff>180975</xdr:rowOff>
    </xdr:from>
    <xdr:to>
      <xdr:col>12</xdr:col>
      <xdr:colOff>180975</xdr:colOff>
      <xdr:row>195</xdr:row>
      <xdr:rowOff>19050</xdr:rowOff>
    </xdr:to>
    <xdr:graphicFrame macro="">
      <xdr:nvGraphicFramePr>
        <xdr:cNvPr id="13" name="Diagra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121</xdr:row>
      <xdr:rowOff>0</xdr:rowOff>
    </xdr:from>
    <xdr:to>
      <xdr:col>8</xdr:col>
      <xdr:colOff>304800</xdr:colOff>
      <xdr:row>135</xdr:row>
      <xdr:rowOff>76200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9</xdr:col>
      <xdr:colOff>152400</xdr:colOff>
      <xdr:row>16</xdr:row>
      <xdr:rowOff>71469</xdr:rowOff>
    </xdr:from>
    <xdr:to>
      <xdr:col>24</xdr:col>
      <xdr:colOff>307848</xdr:colOff>
      <xdr:row>31</xdr:row>
      <xdr:rowOff>130905</xdr:rowOff>
    </xdr:to>
    <xdr:pic>
      <xdr:nvPicPr>
        <xdr:cNvPr id="14" name="Billede 13" descr="FAMILIE2.pn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638800" y="3119469"/>
          <a:ext cx="9299448" cy="2916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04"/>
  <sheetViews>
    <sheetView tabSelected="1" workbookViewId="0">
      <pane ySplit="4" topLeftCell="A5" activePane="bottomLeft" state="frozen"/>
      <selection pane="bottomLeft" activeCell="A7" sqref="A7"/>
    </sheetView>
  </sheetViews>
  <sheetFormatPr defaultColWidth="22.7109375" defaultRowHeight="15"/>
  <cols>
    <col min="1" max="1" width="10.42578125" customWidth="1"/>
    <col min="6" max="6" width="29.5703125" customWidth="1"/>
    <col min="8" max="8" width="26.42578125" customWidth="1"/>
    <col min="11" max="11" width="21.42578125" customWidth="1"/>
    <col min="13" max="13" width="28.140625" customWidth="1"/>
    <col min="14" max="14" width="30.85546875" customWidth="1"/>
    <col min="29" max="29" width="29.42578125" customWidth="1"/>
    <col min="30" max="30" width="26.7109375" customWidth="1"/>
  </cols>
  <sheetData>
    <row r="1" spans="1:30" s="27" customFormat="1" ht="10.5" customHeight="1" thickBot="1"/>
    <row r="2" spans="1:30" ht="27.75" thickTop="1" thickBot="1">
      <c r="B2" s="27"/>
      <c r="C2" s="79" t="s">
        <v>8</v>
      </c>
      <c r="D2" s="80"/>
      <c r="E2" s="80"/>
      <c r="F2" s="80"/>
      <c r="G2" s="80"/>
      <c r="H2" s="80"/>
      <c r="I2" s="80"/>
      <c r="J2" s="80"/>
      <c r="K2" s="80"/>
      <c r="L2" s="80"/>
      <c r="M2" s="81"/>
      <c r="N2" s="54" t="s">
        <v>72</v>
      </c>
      <c r="O2" s="55" t="s">
        <v>9</v>
      </c>
      <c r="P2" s="56"/>
      <c r="Q2" s="56"/>
      <c r="R2" s="56"/>
      <c r="S2" s="56"/>
      <c r="T2" s="56"/>
      <c r="U2" s="56"/>
      <c r="V2" s="56"/>
      <c r="W2" s="56"/>
      <c r="X2" s="57"/>
      <c r="Y2" s="79" t="s">
        <v>10</v>
      </c>
      <c r="Z2" s="82"/>
      <c r="AA2" s="82"/>
      <c r="AB2" s="82"/>
      <c r="AC2" s="83"/>
      <c r="AD2" s="27"/>
    </row>
    <row r="3" spans="1:30" ht="90">
      <c r="A3" s="58" t="s">
        <v>60</v>
      </c>
      <c r="B3" s="59" t="s">
        <v>81</v>
      </c>
      <c r="C3" s="60" t="s">
        <v>82</v>
      </c>
      <c r="D3" s="60" t="s">
        <v>83</v>
      </c>
      <c r="E3" s="61" t="s">
        <v>84</v>
      </c>
      <c r="F3" s="60" t="s">
        <v>85</v>
      </c>
      <c r="G3" s="60" t="s">
        <v>5</v>
      </c>
      <c r="H3" s="60" t="s">
        <v>211</v>
      </c>
      <c r="I3" s="61" t="s">
        <v>213</v>
      </c>
      <c r="J3" s="61" t="s">
        <v>6</v>
      </c>
      <c r="K3" s="61" t="s">
        <v>86</v>
      </c>
      <c r="L3" s="61" t="s">
        <v>78</v>
      </c>
      <c r="M3" s="61" t="s">
        <v>87</v>
      </c>
      <c r="N3" s="61" t="s">
        <v>88</v>
      </c>
      <c r="O3" s="62" t="s">
        <v>89</v>
      </c>
      <c r="P3" s="62" t="s">
        <v>90</v>
      </c>
      <c r="Q3" s="61" t="s">
        <v>91</v>
      </c>
      <c r="R3" s="61" t="s">
        <v>92</v>
      </c>
      <c r="S3" s="61" t="s">
        <v>93</v>
      </c>
      <c r="T3" s="61" t="s">
        <v>94</v>
      </c>
      <c r="U3" s="61" t="s">
        <v>95</v>
      </c>
      <c r="V3" s="61" t="s">
        <v>96</v>
      </c>
      <c r="W3" s="61" t="s">
        <v>97</v>
      </c>
      <c r="X3" s="61" t="s">
        <v>98</v>
      </c>
      <c r="Y3" s="61" t="s">
        <v>99</v>
      </c>
      <c r="Z3" s="61" t="s">
        <v>100</v>
      </c>
      <c r="AA3" s="61" t="s">
        <v>101</v>
      </c>
      <c r="AB3" s="61" t="s">
        <v>102</v>
      </c>
      <c r="AC3" s="61" t="s">
        <v>103</v>
      </c>
      <c r="AD3" s="63" t="s">
        <v>11</v>
      </c>
    </row>
    <row r="4" spans="1:30" ht="15.75" thickBot="1">
      <c r="A4" s="58"/>
      <c r="B4" s="64" t="s">
        <v>80</v>
      </c>
      <c r="C4" s="65" t="s">
        <v>79</v>
      </c>
      <c r="D4" s="65" t="s">
        <v>79</v>
      </c>
      <c r="E4" s="66" t="s">
        <v>79</v>
      </c>
      <c r="F4" s="65" t="s">
        <v>79</v>
      </c>
      <c r="G4" s="65" t="s">
        <v>79</v>
      </c>
      <c r="H4" s="65" t="s">
        <v>212</v>
      </c>
      <c r="I4" s="65" t="s">
        <v>79</v>
      </c>
      <c r="J4" s="65" t="s">
        <v>79</v>
      </c>
      <c r="K4" s="65" t="s">
        <v>79</v>
      </c>
      <c r="L4" s="65" t="s">
        <v>212</v>
      </c>
      <c r="M4" s="65" t="s">
        <v>79</v>
      </c>
      <c r="N4" s="65" t="s">
        <v>79</v>
      </c>
      <c r="O4" s="65" t="s">
        <v>79</v>
      </c>
      <c r="P4" s="65" t="s">
        <v>79</v>
      </c>
      <c r="Q4" s="65" t="s">
        <v>79</v>
      </c>
      <c r="R4" s="65" t="s">
        <v>79</v>
      </c>
      <c r="S4" s="65" t="s">
        <v>79</v>
      </c>
      <c r="T4" s="65" t="s">
        <v>79</v>
      </c>
      <c r="U4" s="65" t="s">
        <v>79</v>
      </c>
      <c r="V4" s="65" t="s">
        <v>79</v>
      </c>
      <c r="W4" s="65" t="s">
        <v>79</v>
      </c>
      <c r="X4" s="65" t="s">
        <v>79</v>
      </c>
      <c r="Y4" s="65" t="s">
        <v>79</v>
      </c>
      <c r="Z4" s="65" t="s">
        <v>79</v>
      </c>
      <c r="AA4" s="65" t="s">
        <v>79</v>
      </c>
      <c r="AB4" s="65" t="s">
        <v>79</v>
      </c>
      <c r="AC4" s="65" t="s">
        <v>79</v>
      </c>
      <c r="AD4" s="67"/>
    </row>
    <row r="5" spans="1:30">
      <c r="A5" s="46">
        <v>1</v>
      </c>
      <c r="F5" s="72"/>
      <c r="G5" s="72"/>
      <c r="H5" s="72"/>
    </row>
    <row r="6" spans="1:30">
      <c r="A6" s="46">
        <v>2</v>
      </c>
      <c r="F6" s="72"/>
      <c r="G6" s="72"/>
    </row>
    <row r="7" spans="1:30">
      <c r="A7" s="46">
        <v>3</v>
      </c>
      <c r="F7" s="72"/>
      <c r="G7" s="72"/>
    </row>
    <row r="8" spans="1:30">
      <c r="A8" s="46">
        <v>4</v>
      </c>
      <c r="G8" s="77"/>
    </row>
    <row r="9" spans="1:30">
      <c r="A9" s="46">
        <v>5</v>
      </c>
      <c r="G9" s="77"/>
    </row>
    <row r="10" spans="1:30">
      <c r="A10" s="46">
        <v>6</v>
      </c>
      <c r="G10" s="77"/>
    </row>
    <row r="11" spans="1:30">
      <c r="A11" s="46">
        <v>7</v>
      </c>
      <c r="G11" s="77"/>
    </row>
    <row r="12" spans="1:30">
      <c r="A12" s="46">
        <v>8</v>
      </c>
      <c r="G12" s="77"/>
    </row>
    <row r="13" spans="1:30">
      <c r="A13" s="46">
        <v>9</v>
      </c>
      <c r="G13" s="77"/>
    </row>
    <row r="14" spans="1:30">
      <c r="A14" s="46">
        <v>10</v>
      </c>
    </row>
    <row r="15" spans="1:30">
      <c r="A15" s="46">
        <v>11</v>
      </c>
    </row>
    <row r="16" spans="1:30">
      <c r="A16" s="46">
        <v>12</v>
      </c>
    </row>
    <row r="17" spans="1:1">
      <c r="A17" s="46">
        <v>13</v>
      </c>
    </row>
    <row r="18" spans="1:1">
      <c r="A18" s="46">
        <v>14</v>
      </c>
    </row>
    <row r="19" spans="1:1">
      <c r="A19" s="46">
        <v>15</v>
      </c>
    </row>
    <row r="20" spans="1:1">
      <c r="A20" s="46">
        <v>16</v>
      </c>
    </row>
    <row r="21" spans="1:1">
      <c r="A21" s="46">
        <v>17</v>
      </c>
    </row>
    <row r="22" spans="1:1">
      <c r="A22" s="46">
        <v>18</v>
      </c>
    </row>
    <row r="23" spans="1:1">
      <c r="A23" s="46">
        <v>19</v>
      </c>
    </row>
    <row r="24" spans="1:1">
      <c r="A24" s="46">
        <v>20</v>
      </c>
    </row>
    <row r="25" spans="1:1">
      <c r="A25" s="46">
        <v>21</v>
      </c>
    </row>
    <row r="26" spans="1:1">
      <c r="A26" s="46">
        <v>22</v>
      </c>
    </row>
    <row r="27" spans="1:1">
      <c r="A27" s="46">
        <v>23</v>
      </c>
    </row>
    <row r="28" spans="1:1">
      <c r="A28" s="46">
        <v>24</v>
      </c>
    </row>
    <row r="29" spans="1:1">
      <c r="A29" s="46">
        <v>25</v>
      </c>
    </row>
    <row r="30" spans="1:1">
      <c r="A30" s="46">
        <v>26</v>
      </c>
    </row>
    <row r="31" spans="1:1">
      <c r="A31" s="46">
        <v>27</v>
      </c>
    </row>
    <row r="32" spans="1:1">
      <c r="A32" s="46">
        <v>28</v>
      </c>
    </row>
    <row r="33" spans="1:1">
      <c r="A33" s="46">
        <v>29</v>
      </c>
    </row>
    <row r="34" spans="1:1">
      <c r="A34" s="46">
        <v>30</v>
      </c>
    </row>
    <row r="35" spans="1:1">
      <c r="A35" s="46">
        <v>31</v>
      </c>
    </row>
    <row r="36" spans="1:1">
      <c r="A36" s="46">
        <v>32</v>
      </c>
    </row>
    <row r="37" spans="1:1">
      <c r="A37" s="46">
        <v>33</v>
      </c>
    </row>
    <row r="38" spans="1:1">
      <c r="A38" s="46">
        <v>34</v>
      </c>
    </row>
    <row r="39" spans="1:1">
      <c r="A39" s="46">
        <v>35</v>
      </c>
    </row>
    <row r="40" spans="1:1">
      <c r="A40" s="46">
        <v>36</v>
      </c>
    </row>
    <row r="41" spans="1:1">
      <c r="A41" s="46">
        <v>37</v>
      </c>
    </row>
    <row r="42" spans="1:1">
      <c r="A42" s="46">
        <v>38</v>
      </c>
    </row>
    <row r="43" spans="1:1">
      <c r="A43" s="46">
        <v>39</v>
      </c>
    </row>
    <row r="44" spans="1:1">
      <c r="A44" s="46">
        <v>40</v>
      </c>
    </row>
    <row r="45" spans="1:1">
      <c r="A45" s="46">
        <v>41</v>
      </c>
    </row>
    <row r="46" spans="1:1">
      <c r="A46" s="46">
        <v>42</v>
      </c>
    </row>
    <row r="47" spans="1:1">
      <c r="A47" s="46">
        <v>43</v>
      </c>
    </row>
    <row r="48" spans="1:1">
      <c r="A48" s="46">
        <v>44</v>
      </c>
    </row>
    <row r="49" spans="1:1">
      <c r="A49" s="46">
        <v>45</v>
      </c>
    </row>
    <row r="50" spans="1:1">
      <c r="A50" s="46">
        <v>46</v>
      </c>
    </row>
    <row r="51" spans="1:1">
      <c r="A51" s="46">
        <v>47</v>
      </c>
    </row>
    <row r="52" spans="1:1">
      <c r="A52" s="46">
        <v>48</v>
      </c>
    </row>
    <row r="53" spans="1:1">
      <c r="A53" s="46">
        <v>49</v>
      </c>
    </row>
    <row r="54" spans="1:1">
      <c r="A54" s="46">
        <v>50</v>
      </c>
    </row>
    <row r="55" spans="1:1">
      <c r="A55" s="46">
        <v>51</v>
      </c>
    </row>
    <row r="56" spans="1:1">
      <c r="A56" s="46">
        <v>52</v>
      </c>
    </row>
    <row r="57" spans="1:1">
      <c r="A57" s="46">
        <v>53</v>
      </c>
    </row>
    <row r="58" spans="1:1">
      <c r="A58" s="46">
        <v>54</v>
      </c>
    </row>
    <row r="59" spans="1:1">
      <c r="A59" s="46">
        <v>55</v>
      </c>
    </row>
    <row r="60" spans="1:1">
      <c r="A60" s="46">
        <v>56</v>
      </c>
    </row>
    <row r="61" spans="1:1">
      <c r="A61" s="46">
        <v>57</v>
      </c>
    </row>
    <row r="62" spans="1:1">
      <c r="A62" s="46">
        <v>58</v>
      </c>
    </row>
    <row r="63" spans="1:1">
      <c r="A63" s="46">
        <v>59</v>
      </c>
    </row>
    <row r="64" spans="1:1">
      <c r="A64" s="46">
        <v>60</v>
      </c>
    </row>
    <row r="65" spans="1:1">
      <c r="A65" s="46">
        <v>61</v>
      </c>
    </row>
    <row r="66" spans="1:1">
      <c r="A66" s="46">
        <v>62</v>
      </c>
    </row>
    <row r="67" spans="1:1">
      <c r="A67" s="46">
        <v>63</v>
      </c>
    </row>
    <row r="68" spans="1:1">
      <c r="A68" s="46">
        <v>64</v>
      </c>
    </row>
    <row r="69" spans="1:1">
      <c r="A69" s="46">
        <v>65</v>
      </c>
    </row>
    <row r="70" spans="1:1">
      <c r="A70" s="46">
        <v>66</v>
      </c>
    </row>
    <row r="71" spans="1:1">
      <c r="A71" s="46">
        <v>67</v>
      </c>
    </row>
    <row r="72" spans="1:1">
      <c r="A72" s="46">
        <v>68</v>
      </c>
    </row>
    <row r="73" spans="1:1">
      <c r="A73" s="46">
        <v>69</v>
      </c>
    </row>
    <row r="74" spans="1:1">
      <c r="A74" s="46">
        <v>70</v>
      </c>
    </row>
    <row r="75" spans="1:1">
      <c r="A75" s="46">
        <v>71</v>
      </c>
    </row>
    <row r="76" spans="1:1">
      <c r="A76" s="46">
        <v>72</v>
      </c>
    </row>
    <row r="77" spans="1:1">
      <c r="A77" s="46">
        <v>73</v>
      </c>
    </row>
    <row r="78" spans="1:1">
      <c r="A78" s="46">
        <v>74</v>
      </c>
    </row>
    <row r="79" spans="1:1">
      <c r="A79" s="46">
        <v>75</v>
      </c>
    </row>
    <row r="80" spans="1:1">
      <c r="A80" s="46">
        <v>76</v>
      </c>
    </row>
    <row r="81" spans="1:1">
      <c r="A81" s="46">
        <v>77</v>
      </c>
    </row>
    <row r="82" spans="1:1">
      <c r="A82" s="46">
        <v>78</v>
      </c>
    </row>
    <row r="83" spans="1:1">
      <c r="A83" s="46">
        <v>79</v>
      </c>
    </row>
    <row r="84" spans="1:1">
      <c r="A84" s="46">
        <v>80</v>
      </c>
    </row>
    <row r="85" spans="1:1">
      <c r="A85" s="46">
        <v>81</v>
      </c>
    </row>
    <row r="86" spans="1:1">
      <c r="A86" s="46">
        <v>82</v>
      </c>
    </row>
    <row r="87" spans="1:1">
      <c r="A87" s="46">
        <v>83</v>
      </c>
    </row>
    <row r="88" spans="1:1">
      <c r="A88" s="46">
        <v>84</v>
      </c>
    </row>
    <row r="89" spans="1:1">
      <c r="A89" s="46">
        <v>85</v>
      </c>
    </row>
    <row r="90" spans="1:1">
      <c r="A90" s="46">
        <v>86</v>
      </c>
    </row>
    <row r="91" spans="1:1">
      <c r="A91" s="46">
        <v>87</v>
      </c>
    </row>
    <row r="92" spans="1:1">
      <c r="A92" s="46">
        <v>88</v>
      </c>
    </row>
    <row r="93" spans="1:1">
      <c r="A93" s="46">
        <v>89</v>
      </c>
    </row>
    <row r="94" spans="1:1">
      <c r="A94" s="46">
        <v>90</v>
      </c>
    </row>
    <row r="95" spans="1:1">
      <c r="A95" s="46">
        <v>91</v>
      </c>
    </row>
    <row r="96" spans="1:1">
      <c r="A96" s="46">
        <v>92</v>
      </c>
    </row>
    <row r="97" spans="1:1">
      <c r="A97" s="46">
        <v>93</v>
      </c>
    </row>
    <row r="98" spans="1:1">
      <c r="A98" s="46">
        <v>94</v>
      </c>
    </row>
    <row r="99" spans="1:1">
      <c r="A99" s="46">
        <v>95</v>
      </c>
    </row>
    <row r="100" spans="1:1">
      <c r="A100" s="46">
        <v>96</v>
      </c>
    </row>
    <row r="101" spans="1:1">
      <c r="A101" s="46">
        <v>97</v>
      </c>
    </row>
    <row r="102" spans="1:1">
      <c r="A102" s="46">
        <v>98</v>
      </c>
    </row>
    <row r="103" spans="1:1">
      <c r="A103" s="46">
        <v>99</v>
      </c>
    </row>
    <row r="104" spans="1:1">
      <c r="A104" s="46">
        <v>100</v>
      </c>
    </row>
    <row r="105" spans="1:1">
      <c r="A105" s="46">
        <v>101</v>
      </c>
    </row>
    <row r="106" spans="1:1">
      <c r="A106" s="46">
        <v>102</v>
      </c>
    </row>
    <row r="107" spans="1:1">
      <c r="A107" s="46">
        <v>103</v>
      </c>
    </row>
    <row r="108" spans="1:1">
      <c r="A108" s="46">
        <v>104</v>
      </c>
    </row>
    <row r="109" spans="1:1">
      <c r="A109" s="46">
        <v>105</v>
      </c>
    </row>
    <row r="110" spans="1:1">
      <c r="A110" s="46">
        <v>106</v>
      </c>
    </row>
    <row r="111" spans="1:1">
      <c r="A111" s="46">
        <v>107</v>
      </c>
    </row>
    <row r="112" spans="1:1">
      <c r="A112" s="46">
        <v>108</v>
      </c>
    </row>
    <row r="113" spans="1:1">
      <c r="A113" s="46">
        <v>109</v>
      </c>
    </row>
    <row r="114" spans="1:1">
      <c r="A114" s="46">
        <v>110</v>
      </c>
    </row>
    <row r="115" spans="1:1">
      <c r="A115" s="46">
        <v>111</v>
      </c>
    </row>
    <row r="116" spans="1:1">
      <c r="A116" s="46">
        <v>112</v>
      </c>
    </row>
    <row r="117" spans="1:1">
      <c r="A117" s="46">
        <v>113</v>
      </c>
    </row>
    <row r="118" spans="1:1">
      <c r="A118" s="46">
        <v>114</v>
      </c>
    </row>
    <row r="119" spans="1:1">
      <c r="A119" s="46">
        <v>115</v>
      </c>
    </row>
    <row r="120" spans="1:1">
      <c r="A120" s="46">
        <v>116</v>
      </c>
    </row>
    <row r="121" spans="1:1">
      <c r="A121" s="46">
        <v>117</v>
      </c>
    </row>
    <row r="122" spans="1:1">
      <c r="A122" s="46">
        <v>118</v>
      </c>
    </row>
    <row r="123" spans="1:1">
      <c r="A123" s="46">
        <v>119</v>
      </c>
    </row>
    <row r="124" spans="1:1">
      <c r="A124" s="46">
        <v>120</v>
      </c>
    </row>
    <row r="125" spans="1:1">
      <c r="A125" s="46">
        <v>121</v>
      </c>
    </row>
    <row r="126" spans="1:1">
      <c r="A126" s="46">
        <v>122</v>
      </c>
    </row>
    <row r="127" spans="1:1">
      <c r="A127" s="46">
        <v>123</v>
      </c>
    </row>
    <row r="128" spans="1:1">
      <c r="A128" s="46">
        <v>124</v>
      </c>
    </row>
    <row r="129" spans="1:1">
      <c r="A129" s="46">
        <v>125</v>
      </c>
    </row>
    <row r="130" spans="1:1">
      <c r="A130" s="46">
        <v>126</v>
      </c>
    </row>
    <row r="131" spans="1:1">
      <c r="A131" s="46">
        <v>127</v>
      </c>
    </row>
    <row r="132" spans="1:1">
      <c r="A132" s="46">
        <v>128</v>
      </c>
    </row>
    <row r="133" spans="1:1">
      <c r="A133" s="46">
        <v>129</v>
      </c>
    </row>
    <row r="134" spans="1:1">
      <c r="A134" s="46">
        <v>130</v>
      </c>
    </row>
    <row r="135" spans="1:1">
      <c r="A135" s="46">
        <v>131</v>
      </c>
    </row>
    <row r="136" spans="1:1">
      <c r="A136" s="46">
        <v>132</v>
      </c>
    </row>
    <row r="137" spans="1:1">
      <c r="A137" s="46">
        <v>133</v>
      </c>
    </row>
    <row r="138" spans="1:1">
      <c r="A138" s="46">
        <v>134</v>
      </c>
    </row>
    <row r="139" spans="1:1">
      <c r="A139" s="46">
        <v>135</v>
      </c>
    </row>
    <row r="140" spans="1:1">
      <c r="A140" s="46">
        <v>136</v>
      </c>
    </row>
    <row r="141" spans="1:1">
      <c r="A141" s="46">
        <v>137</v>
      </c>
    </row>
    <row r="142" spans="1:1">
      <c r="A142" s="46">
        <v>138</v>
      </c>
    </row>
    <row r="143" spans="1:1">
      <c r="A143" s="46">
        <v>139</v>
      </c>
    </row>
    <row r="144" spans="1:1">
      <c r="A144" s="46">
        <v>140</v>
      </c>
    </row>
    <row r="145" spans="1:1">
      <c r="A145" s="46">
        <v>141</v>
      </c>
    </row>
    <row r="146" spans="1:1">
      <c r="A146" s="46">
        <v>142</v>
      </c>
    </row>
    <row r="147" spans="1:1">
      <c r="A147" s="46">
        <v>143</v>
      </c>
    </row>
    <row r="148" spans="1:1">
      <c r="A148" s="46">
        <v>144</v>
      </c>
    </row>
    <row r="149" spans="1:1">
      <c r="A149" s="46">
        <v>145</v>
      </c>
    </row>
    <row r="150" spans="1:1">
      <c r="A150" s="46">
        <v>146</v>
      </c>
    </row>
    <row r="151" spans="1:1">
      <c r="A151" s="46">
        <v>147</v>
      </c>
    </row>
    <row r="152" spans="1:1">
      <c r="A152" s="46">
        <v>148</v>
      </c>
    </row>
    <row r="153" spans="1:1">
      <c r="A153" s="46">
        <v>149</v>
      </c>
    </row>
    <row r="154" spans="1:1">
      <c r="A154" s="46">
        <v>150</v>
      </c>
    </row>
    <row r="155" spans="1:1">
      <c r="A155" s="46">
        <v>151</v>
      </c>
    </row>
    <row r="156" spans="1:1">
      <c r="A156" s="46">
        <v>152</v>
      </c>
    </row>
    <row r="157" spans="1:1">
      <c r="A157" s="46">
        <v>153</v>
      </c>
    </row>
    <row r="158" spans="1:1">
      <c r="A158" s="46">
        <v>154</v>
      </c>
    </row>
    <row r="159" spans="1:1">
      <c r="A159" s="46">
        <v>155</v>
      </c>
    </row>
    <row r="160" spans="1:1">
      <c r="A160" s="46">
        <v>156</v>
      </c>
    </row>
    <row r="161" spans="1:1">
      <c r="A161" s="46">
        <v>157</v>
      </c>
    </row>
    <row r="162" spans="1:1">
      <c r="A162" s="46">
        <v>158</v>
      </c>
    </row>
    <row r="163" spans="1:1">
      <c r="A163" s="46">
        <v>159</v>
      </c>
    </row>
    <row r="164" spans="1:1">
      <c r="A164" s="46">
        <v>160</v>
      </c>
    </row>
    <row r="165" spans="1:1">
      <c r="A165" s="46">
        <v>161</v>
      </c>
    </row>
    <row r="166" spans="1:1">
      <c r="A166" s="46">
        <v>162</v>
      </c>
    </row>
    <row r="167" spans="1:1">
      <c r="A167" s="46">
        <v>163</v>
      </c>
    </row>
    <row r="168" spans="1:1">
      <c r="A168" s="46">
        <v>164</v>
      </c>
    </row>
    <row r="169" spans="1:1">
      <c r="A169" s="46">
        <v>165</v>
      </c>
    </row>
    <row r="170" spans="1:1">
      <c r="A170" s="46">
        <v>166</v>
      </c>
    </row>
    <row r="171" spans="1:1">
      <c r="A171" s="46">
        <v>167</v>
      </c>
    </row>
    <row r="172" spans="1:1">
      <c r="A172" s="46">
        <v>168</v>
      </c>
    </row>
    <row r="173" spans="1:1">
      <c r="A173" s="46">
        <v>169</v>
      </c>
    </row>
    <row r="174" spans="1:1">
      <c r="A174" s="46">
        <v>170</v>
      </c>
    </row>
    <row r="175" spans="1:1">
      <c r="A175" s="46">
        <v>171</v>
      </c>
    </row>
    <row r="176" spans="1:1">
      <c r="A176" s="46">
        <v>172</v>
      </c>
    </row>
    <row r="177" spans="1:1">
      <c r="A177" s="46">
        <v>173</v>
      </c>
    </row>
    <row r="178" spans="1:1">
      <c r="A178" s="46">
        <v>174</v>
      </c>
    </row>
    <row r="179" spans="1:1">
      <c r="A179" s="46">
        <v>175</v>
      </c>
    </row>
    <row r="180" spans="1:1">
      <c r="A180" s="46">
        <v>176</v>
      </c>
    </row>
    <row r="181" spans="1:1">
      <c r="A181" s="46">
        <v>177</v>
      </c>
    </row>
    <row r="182" spans="1:1">
      <c r="A182" s="46">
        <v>178</v>
      </c>
    </row>
    <row r="183" spans="1:1">
      <c r="A183" s="46">
        <v>179</v>
      </c>
    </row>
    <row r="184" spans="1:1">
      <c r="A184" s="46">
        <v>180</v>
      </c>
    </row>
    <row r="185" spans="1:1">
      <c r="A185" s="46">
        <v>181</v>
      </c>
    </row>
    <row r="186" spans="1:1">
      <c r="A186" s="46">
        <v>182</v>
      </c>
    </row>
    <row r="187" spans="1:1">
      <c r="A187" s="46">
        <v>183</v>
      </c>
    </row>
    <row r="188" spans="1:1">
      <c r="A188" s="46">
        <v>184</v>
      </c>
    </row>
    <row r="189" spans="1:1">
      <c r="A189" s="46">
        <v>185</v>
      </c>
    </row>
    <row r="190" spans="1:1">
      <c r="A190" s="46">
        <v>186</v>
      </c>
    </row>
    <row r="191" spans="1:1">
      <c r="A191" s="46">
        <v>187</v>
      </c>
    </row>
    <row r="192" spans="1:1">
      <c r="A192" s="46">
        <v>188</v>
      </c>
    </row>
    <row r="193" spans="1:1">
      <c r="A193" s="46">
        <v>189</v>
      </c>
    </row>
    <row r="194" spans="1:1">
      <c r="A194" s="46">
        <v>190</v>
      </c>
    </row>
    <row r="195" spans="1:1">
      <c r="A195" s="46">
        <v>191</v>
      </c>
    </row>
    <row r="196" spans="1:1">
      <c r="A196" s="46">
        <v>192</v>
      </c>
    </row>
    <row r="197" spans="1:1">
      <c r="A197" s="46">
        <v>193</v>
      </c>
    </row>
    <row r="198" spans="1:1">
      <c r="A198" s="46">
        <v>194</v>
      </c>
    </row>
    <row r="199" spans="1:1">
      <c r="A199" s="46">
        <v>195</v>
      </c>
    </row>
    <row r="200" spans="1:1">
      <c r="A200" s="46">
        <v>196</v>
      </c>
    </row>
    <row r="201" spans="1:1">
      <c r="A201" s="46">
        <v>197</v>
      </c>
    </row>
    <row r="202" spans="1:1">
      <c r="A202" s="46">
        <v>198</v>
      </c>
    </row>
    <row r="203" spans="1:1">
      <c r="A203" s="46">
        <v>199</v>
      </c>
    </row>
    <row r="204" spans="1:1">
      <c r="A204" s="46">
        <v>200</v>
      </c>
    </row>
    <row r="205" spans="1:1">
      <c r="A205" s="46">
        <v>201</v>
      </c>
    </row>
    <row r="206" spans="1:1">
      <c r="A206" s="46">
        <v>202</v>
      </c>
    </row>
    <row r="207" spans="1:1">
      <c r="A207" s="46">
        <v>203</v>
      </c>
    </row>
    <row r="208" spans="1:1">
      <c r="A208" s="46">
        <v>204</v>
      </c>
    </row>
    <row r="209" spans="1:1">
      <c r="A209" s="46">
        <v>205</v>
      </c>
    </row>
    <row r="210" spans="1:1">
      <c r="A210" s="46">
        <v>206</v>
      </c>
    </row>
    <row r="211" spans="1:1">
      <c r="A211" s="46">
        <v>207</v>
      </c>
    </row>
    <row r="212" spans="1:1">
      <c r="A212" s="46">
        <v>208</v>
      </c>
    </row>
    <row r="213" spans="1:1">
      <c r="A213" s="46">
        <v>209</v>
      </c>
    </row>
    <row r="214" spans="1:1">
      <c r="A214" s="46">
        <v>210</v>
      </c>
    </row>
    <row r="215" spans="1:1">
      <c r="A215" s="46">
        <v>211</v>
      </c>
    </row>
    <row r="216" spans="1:1">
      <c r="A216" s="46">
        <v>212</v>
      </c>
    </row>
    <row r="217" spans="1:1">
      <c r="A217" s="46">
        <v>213</v>
      </c>
    </row>
    <row r="218" spans="1:1">
      <c r="A218" s="46">
        <v>214</v>
      </c>
    </row>
    <row r="219" spans="1:1">
      <c r="A219" s="46">
        <v>215</v>
      </c>
    </row>
    <row r="220" spans="1:1">
      <c r="A220" s="46">
        <v>216</v>
      </c>
    </row>
    <row r="221" spans="1:1">
      <c r="A221" s="46">
        <v>217</v>
      </c>
    </row>
    <row r="222" spans="1:1">
      <c r="A222" s="46">
        <v>218</v>
      </c>
    </row>
    <row r="223" spans="1:1">
      <c r="A223" s="46">
        <v>219</v>
      </c>
    </row>
    <row r="224" spans="1:1">
      <c r="A224" s="46">
        <v>220</v>
      </c>
    </row>
    <row r="225" spans="1:1">
      <c r="A225" s="46">
        <v>221</v>
      </c>
    </row>
    <row r="226" spans="1:1">
      <c r="A226" s="46">
        <v>222</v>
      </c>
    </row>
    <row r="227" spans="1:1">
      <c r="A227" s="46">
        <v>223</v>
      </c>
    </row>
    <row r="228" spans="1:1">
      <c r="A228" s="46">
        <v>224</v>
      </c>
    </row>
    <row r="229" spans="1:1">
      <c r="A229" s="46">
        <v>225</v>
      </c>
    </row>
    <row r="230" spans="1:1">
      <c r="A230" s="46">
        <v>226</v>
      </c>
    </row>
    <row r="231" spans="1:1">
      <c r="A231" s="46">
        <v>227</v>
      </c>
    </row>
    <row r="232" spans="1:1">
      <c r="A232" s="46">
        <v>228</v>
      </c>
    </row>
    <row r="233" spans="1:1">
      <c r="A233" s="46">
        <v>229</v>
      </c>
    </row>
    <row r="234" spans="1:1">
      <c r="A234" s="46">
        <v>230</v>
      </c>
    </row>
    <row r="235" spans="1:1">
      <c r="A235" s="46">
        <v>231</v>
      </c>
    </row>
    <row r="236" spans="1:1">
      <c r="A236" s="46">
        <v>232</v>
      </c>
    </row>
    <row r="237" spans="1:1">
      <c r="A237" s="46">
        <v>233</v>
      </c>
    </row>
    <row r="238" spans="1:1">
      <c r="A238" s="46">
        <v>234</v>
      </c>
    </row>
    <row r="239" spans="1:1">
      <c r="A239" s="46">
        <v>235</v>
      </c>
    </row>
    <row r="240" spans="1:1">
      <c r="A240" s="46">
        <v>236</v>
      </c>
    </row>
    <row r="241" spans="1:1">
      <c r="A241" s="46">
        <v>237</v>
      </c>
    </row>
    <row r="242" spans="1:1">
      <c r="A242" s="46">
        <v>238</v>
      </c>
    </row>
    <row r="243" spans="1:1">
      <c r="A243" s="46">
        <v>239</v>
      </c>
    </row>
    <row r="244" spans="1:1">
      <c r="A244" s="46">
        <v>240</v>
      </c>
    </row>
    <row r="245" spans="1:1">
      <c r="A245" s="46">
        <v>241</v>
      </c>
    </row>
    <row r="246" spans="1:1">
      <c r="A246" s="46">
        <v>242</v>
      </c>
    </row>
    <row r="247" spans="1:1">
      <c r="A247" s="46">
        <v>243</v>
      </c>
    </row>
    <row r="248" spans="1:1">
      <c r="A248" s="46">
        <v>244</v>
      </c>
    </row>
    <row r="249" spans="1:1">
      <c r="A249" s="46">
        <v>245</v>
      </c>
    </row>
    <row r="250" spans="1:1">
      <c r="A250" s="46">
        <v>246</v>
      </c>
    </row>
    <row r="251" spans="1:1">
      <c r="A251" s="46">
        <v>247</v>
      </c>
    </row>
    <row r="252" spans="1:1">
      <c r="A252" s="46">
        <v>248</v>
      </c>
    </row>
    <row r="253" spans="1:1">
      <c r="A253" s="46">
        <v>249</v>
      </c>
    </row>
    <row r="254" spans="1:1">
      <c r="A254" s="46">
        <v>250</v>
      </c>
    </row>
    <row r="255" spans="1:1">
      <c r="A255" s="46">
        <v>251</v>
      </c>
    </row>
    <row r="256" spans="1:1">
      <c r="A256" s="46">
        <v>252</v>
      </c>
    </row>
    <row r="257" spans="1:1">
      <c r="A257" s="46">
        <v>253</v>
      </c>
    </row>
    <row r="258" spans="1:1">
      <c r="A258" s="46">
        <v>254</v>
      </c>
    </row>
    <row r="259" spans="1:1">
      <c r="A259" s="46">
        <v>255</v>
      </c>
    </row>
    <row r="260" spans="1:1">
      <c r="A260" s="46">
        <v>256</v>
      </c>
    </row>
    <row r="261" spans="1:1">
      <c r="A261" s="46">
        <v>257</v>
      </c>
    </row>
    <row r="262" spans="1:1">
      <c r="A262" s="46">
        <v>258</v>
      </c>
    </row>
    <row r="263" spans="1:1">
      <c r="A263" s="46">
        <v>259</v>
      </c>
    </row>
    <row r="264" spans="1:1">
      <c r="A264" s="46">
        <v>260</v>
      </c>
    </row>
    <row r="265" spans="1:1">
      <c r="A265" s="46">
        <v>261</v>
      </c>
    </row>
    <row r="266" spans="1:1">
      <c r="A266" s="46">
        <v>262</v>
      </c>
    </row>
    <row r="267" spans="1:1">
      <c r="A267" s="46">
        <v>263</v>
      </c>
    </row>
    <row r="268" spans="1:1">
      <c r="A268" s="46">
        <v>264</v>
      </c>
    </row>
    <row r="269" spans="1:1">
      <c r="A269" s="46">
        <v>265</v>
      </c>
    </row>
    <row r="270" spans="1:1">
      <c r="A270" s="46">
        <v>266</v>
      </c>
    </row>
    <row r="271" spans="1:1">
      <c r="A271" s="46">
        <v>267</v>
      </c>
    </row>
    <row r="272" spans="1:1">
      <c r="A272" s="46">
        <v>268</v>
      </c>
    </row>
    <row r="273" spans="1:1">
      <c r="A273" s="46">
        <v>269</v>
      </c>
    </row>
    <row r="274" spans="1:1">
      <c r="A274" s="46">
        <v>270</v>
      </c>
    </row>
    <row r="275" spans="1:1">
      <c r="A275" s="46">
        <v>271</v>
      </c>
    </row>
    <row r="276" spans="1:1">
      <c r="A276" s="46">
        <v>272</v>
      </c>
    </row>
    <row r="277" spans="1:1">
      <c r="A277" s="46">
        <v>273</v>
      </c>
    </row>
    <row r="278" spans="1:1">
      <c r="A278" s="46">
        <v>274</v>
      </c>
    </row>
    <row r="279" spans="1:1">
      <c r="A279" s="46">
        <v>275</v>
      </c>
    </row>
    <row r="280" spans="1:1">
      <c r="A280" s="46">
        <v>276</v>
      </c>
    </row>
    <row r="281" spans="1:1">
      <c r="A281" s="46">
        <v>277</v>
      </c>
    </row>
    <row r="282" spans="1:1">
      <c r="A282" s="46">
        <v>278</v>
      </c>
    </row>
    <row r="283" spans="1:1">
      <c r="A283" s="46">
        <v>279</v>
      </c>
    </row>
    <row r="284" spans="1:1">
      <c r="A284" s="46">
        <v>280</v>
      </c>
    </row>
    <row r="285" spans="1:1">
      <c r="A285" s="46">
        <v>281</v>
      </c>
    </row>
    <row r="286" spans="1:1">
      <c r="A286" s="46">
        <v>282</v>
      </c>
    </row>
    <row r="287" spans="1:1">
      <c r="A287" s="46">
        <v>283</v>
      </c>
    </row>
    <row r="288" spans="1:1">
      <c r="A288" s="46">
        <v>284</v>
      </c>
    </row>
    <row r="289" spans="1:1">
      <c r="A289" s="46">
        <v>285</v>
      </c>
    </row>
    <row r="290" spans="1:1">
      <c r="A290" s="46">
        <v>286</v>
      </c>
    </row>
    <row r="291" spans="1:1">
      <c r="A291" s="46">
        <v>287</v>
      </c>
    </row>
    <row r="292" spans="1:1">
      <c r="A292" s="46">
        <v>288</v>
      </c>
    </row>
    <row r="293" spans="1:1">
      <c r="A293" s="46">
        <v>289</v>
      </c>
    </row>
    <row r="294" spans="1:1">
      <c r="A294" s="46">
        <v>290</v>
      </c>
    </row>
    <row r="295" spans="1:1">
      <c r="A295" s="46">
        <v>291</v>
      </c>
    </row>
    <row r="296" spans="1:1">
      <c r="A296" s="46">
        <v>292</v>
      </c>
    </row>
    <row r="297" spans="1:1">
      <c r="A297" s="46">
        <v>293</v>
      </c>
    </row>
    <row r="298" spans="1:1">
      <c r="A298" s="46">
        <v>294</v>
      </c>
    </row>
    <row r="299" spans="1:1">
      <c r="A299" s="46">
        <v>295</v>
      </c>
    </row>
    <row r="300" spans="1:1">
      <c r="A300" s="46">
        <v>296</v>
      </c>
    </row>
    <row r="301" spans="1:1">
      <c r="A301" s="46">
        <v>297</v>
      </c>
    </row>
    <row r="302" spans="1:1">
      <c r="A302" s="46">
        <v>298</v>
      </c>
    </row>
    <row r="303" spans="1:1">
      <c r="A303" s="46">
        <v>299</v>
      </c>
    </row>
    <row r="304" spans="1:1">
      <c r="A304" s="46">
        <v>300</v>
      </c>
    </row>
    <row r="305" spans="1:1">
      <c r="A305" s="46">
        <v>301</v>
      </c>
    </row>
    <row r="306" spans="1:1">
      <c r="A306" s="46">
        <v>302</v>
      </c>
    </row>
    <row r="307" spans="1:1">
      <c r="A307" s="46">
        <v>303</v>
      </c>
    </row>
    <row r="308" spans="1:1">
      <c r="A308" s="46">
        <v>304</v>
      </c>
    </row>
    <row r="309" spans="1:1">
      <c r="A309" s="46">
        <v>305</v>
      </c>
    </row>
    <row r="310" spans="1:1">
      <c r="A310" s="46">
        <v>306</v>
      </c>
    </row>
    <row r="311" spans="1:1">
      <c r="A311" s="46">
        <v>307</v>
      </c>
    </row>
    <row r="312" spans="1:1">
      <c r="A312" s="46">
        <v>308</v>
      </c>
    </row>
    <row r="313" spans="1:1">
      <c r="A313" s="46">
        <v>309</v>
      </c>
    </row>
    <row r="314" spans="1:1">
      <c r="A314" s="46">
        <v>310</v>
      </c>
    </row>
    <row r="315" spans="1:1">
      <c r="A315" s="46">
        <v>311</v>
      </c>
    </row>
    <row r="316" spans="1:1">
      <c r="A316" s="46">
        <v>312</v>
      </c>
    </row>
    <row r="317" spans="1:1">
      <c r="A317" s="46">
        <v>313</v>
      </c>
    </row>
    <row r="318" spans="1:1">
      <c r="A318" s="46">
        <v>314</v>
      </c>
    </row>
    <row r="319" spans="1:1">
      <c r="A319" s="46">
        <v>315</v>
      </c>
    </row>
    <row r="320" spans="1:1">
      <c r="A320" s="46">
        <v>316</v>
      </c>
    </row>
    <row r="321" spans="1:1">
      <c r="A321" s="46">
        <v>317</v>
      </c>
    </row>
    <row r="322" spans="1:1">
      <c r="A322" s="46">
        <v>318</v>
      </c>
    </row>
    <row r="323" spans="1:1">
      <c r="A323" s="46">
        <v>319</v>
      </c>
    </row>
    <row r="324" spans="1:1">
      <c r="A324" s="46">
        <v>320</v>
      </c>
    </row>
    <row r="325" spans="1:1">
      <c r="A325" s="46">
        <v>321</v>
      </c>
    </row>
    <row r="326" spans="1:1">
      <c r="A326" s="46">
        <v>322</v>
      </c>
    </row>
    <row r="327" spans="1:1">
      <c r="A327" s="46">
        <v>323</v>
      </c>
    </row>
    <row r="328" spans="1:1">
      <c r="A328" s="46">
        <v>324</v>
      </c>
    </row>
    <row r="329" spans="1:1">
      <c r="A329" s="46">
        <v>325</v>
      </c>
    </row>
    <row r="330" spans="1:1">
      <c r="A330" s="46">
        <v>326</v>
      </c>
    </row>
    <row r="331" spans="1:1">
      <c r="A331" s="46">
        <v>327</v>
      </c>
    </row>
    <row r="332" spans="1:1">
      <c r="A332" s="46">
        <v>328</v>
      </c>
    </row>
    <row r="333" spans="1:1">
      <c r="A333" s="46">
        <v>329</v>
      </c>
    </row>
    <row r="334" spans="1:1">
      <c r="A334" s="46">
        <v>330</v>
      </c>
    </row>
    <row r="335" spans="1:1">
      <c r="A335" s="46">
        <v>331</v>
      </c>
    </row>
    <row r="336" spans="1:1">
      <c r="A336" s="46">
        <v>332</v>
      </c>
    </row>
    <row r="337" spans="1:1">
      <c r="A337" s="46">
        <v>333</v>
      </c>
    </row>
    <row r="338" spans="1:1">
      <c r="A338" s="46">
        <v>334</v>
      </c>
    </row>
    <row r="339" spans="1:1">
      <c r="A339" s="46">
        <v>335</v>
      </c>
    </row>
    <row r="340" spans="1:1">
      <c r="A340" s="46">
        <v>336</v>
      </c>
    </row>
    <row r="341" spans="1:1">
      <c r="A341" s="46">
        <v>337</v>
      </c>
    </row>
    <row r="342" spans="1:1">
      <c r="A342" s="46">
        <v>338</v>
      </c>
    </row>
    <row r="343" spans="1:1">
      <c r="A343" s="46">
        <v>339</v>
      </c>
    </row>
    <row r="344" spans="1:1">
      <c r="A344" s="46">
        <v>340</v>
      </c>
    </row>
    <row r="345" spans="1:1">
      <c r="A345" s="46">
        <v>341</v>
      </c>
    </row>
    <row r="346" spans="1:1">
      <c r="A346" s="46">
        <v>342</v>
      </c>
    </row>
    <row r="347" spans="1:1">
      <c r="A347" s="46">
        <v>343</v>
      </c>
    </row>
    <row r="348" spans="1:1">
      <c r="A348" s="46">
        <v>344</v>
      </c>
    </row>
    <row r="349" spans="1:1">
      <c r="A349" s="46">
        <v>345</v>
      </c>
    </row>
    <row r="350" spans="1:1">
      <c r="A350" s="46">
        <v>346</v>
      </c>
    </row>
    <row r="351" spans="1:1">
      <c r="A351" s="46">
        <v>347</v>
      </c>
    </row>
    <row r="352" spans="1:1">
      <c r="A352" s="46">
        <v>348</v>
      </c>
    </row>
    <row r="353" spans="1:1">
      <c r="A353" s="46">
        <v>349</v>
      </c>
    </row>
    <row r="354" spans="1:1">
      <c r="A354" s="46">
        <v>350</v>
      </c>
    </row>
    <row r="355" spans="1:1">
      <c r="A355" s="46">
        <v>351</v>
      </c>
    </row>
    <row r="356" spans="1:1">
      <c r="A356" s="46">
        <v>352</v>
      </c>
    </row>
    <row r="357" spans="1:1">
      <c r="A357" s="46">
        <v>353</v>
      </c>
    </row>
    <row r="358" spans="1:1">
      <c r="A358" s="46">
        <v>354</v>
      </c>
    </row>
    <row r="359" spans="1:1">
      <c r="A359" s="46">
        <v>355</v>
      </c>
    </row>
    <row r="360" spans="1:1">
      <c r="A360" s="46">
        <v>356</v>
      </c>
    </row>
    <row r="361" spans="1:1">
      <c r="A361" s="46">
        <v>357</v>
      </c>
    </row>
    <row r="362" spans="1:1">
      <c r="A362" s="46">
        <v>358</v>
      </c>
    </row>
    <row r="363" spans="1:1">
      <c r="A363" s="46">
        <v>359</v>
      </c>
    </row>
    <row r="364" spans="1:1">
      <c r="A364" s="46">
        <v>360</v>
      </c>
    </row>
    <row r="365" spans="1:1">
      <c r="A365" s="46">
        <v>361</v>
      </c>
    </row>
    <row r="366" spans="1:1">
      <c r="A366" s="46">
        <v>362</v>
      </c>
    </row>
    <row r="367" spans="1:1">
      <c r="A367" s="46">
        <v>363</v>
      </c>
    </row>
    <row r="368" spans="1:1">
      <c r="A368" s="46">
        <v>364</v>
      </c>
    </row>
    <row r="369" spans="1:1">
      <c r="A369" s="46">
        <v>365</v>
      </c>
    </row>
    <row r="370" spans="1:1">
      <c r="A370" s="46">
        <v>366</v>
      </c>
    </row>
    <row r="371" spans="1:1">
      <c r="A371" s="46">
        <v>367</v>
      </c>
    </row>
    <row r="372" spans="1:1">
      <c r="A372" s="46">
        <v>368</v>
      </c>
    </row>
    <row r="373" spans="1:1">
      <c r="A373" s="46">
        <v>369</v>
      </c>
    </row>
    <row r="374" spans="1:1">
      <c r="A374" s="46">
        <v>370</v>
      </c>
    </row>
    <row r="375" spans="1:1">
      <c r="A375" s="46">
        <v>371</v>
      </c>
    </row>
    <row r="376" spans="1:1">
      <c r="A376" s="46">
        <v>372</v>
      </c>
    </row>
    <row r="377" spans="1:1">
      <c r="A377" s="46">
        <v>373</v>
      </c>
    </row>
    <row r="378" spans="1:1">
      <c r="A378" s="46">
        <v>374</v>
      </c>
    </row>
    <row r="379" spans="1:1">
      <c r="A379" s="46">
        <v>375</v>
      </c>
    </row>
    <row r="380" spans="1:1">
      <c r="A380" s="46">
        <v>376</v>
      </c>
    </row>
    <row r="381" spans="1:1">
      <c r="A381" s="46">
        <v>377</v>
      </c>
    </row>
    <row r="382" spans="1:1">
      <c r="A382" s="46">
        <v>378</v>
      </c>
    </row>
    <row r="383" spans="1:1">
      <c r="A383" s="46">
        <v>379</v>
      </c>
    </row>
    <row r="384" spans="1:1">
      <c r="A384" s="46">
        <v>380</v>
      </c>
    </row>
    <row r="385" spans="1:1">
      <c r="A385" s="46">
        <v>381</v>
      </c>
    </row>
    <row r="386" spans="1:1">
      <c r="A386" s="46">
        <v>382</v>
      </c>
    </row>
    <row r="387" spans="1:1">
      <c r="A387" s="46">
        <v>383</v>
      </c>
    </row>
    <row r="388" spans="1:1">
      <c r="A388" s="46">
        <v>384</v>
      </c>
    </row>
    <row r="389" spans="1:1">
      <c r="A389" s="46">
        <v>385</v>
      </c>
    </row>
    <row r="390" spans="1:1">
      <c r="A390" s="46">
        <v>386</v>
      </c>
    </row>
    <row r="391" spans="1:1">
      <c r="A391" s="46">
        <v>387</v>
      </c>
    </row>
    <row r="392" spans="1:1">
      <c r="A392" s="46">
        <v>388</v>
      </c>
    </row>
    <row r="393" spans="1:1">
      <c r="A393" s="46">
        <v>389</v>
      </c>
    </row>
    <row r="394" spans="1:1">
      <c r="A394" s="46">
        <v>390</v>
      </c>
    </row>
    <row r="395" spans="1:1">
      <c r="A395" s="46">
        <v>391</v>
      </c>
    </row>
    <row r="396" spans="1:1">
      <c r="A396" s="46">
        <v>392</v>
      </c>
    </row>
    <row r="397" spans="1:1">
      <c r="A397" s="46">
        <v>393</v>
      </c>
    </row>
    <row r="398" spans="1:1">
      <c r="A398" s="46">
        <v>394</v>
      </c>
    </row>
    <row r="399" spans="1:1">
      <c r="A399" s="46">
        <v>395</v>
      </c>
    </row>
    <row r="400" spans="1:1">
      <c r="A400" s="46">
        <v>396</v>
      </c>
    </row>
    <row r="401" spans="1:1">
      <c r="A401" s="46">
        <v>397</v>
      </c>
    </row>
    <row r="402" spans="1:1">
      <c r="A402" s="46">
        <v>398</v>
      </c>
    </row>
    <row r="403" spans="1:1">
      <c r="A403" s="46">
        <v>399</v>
      </c>
    </row>
    <row r="404" spans="1:1">
      <c r="A404" s="46">
        <v>400</v>
      </c>
    </row>
    <row r="405" spans="1:1">
      <c r="A405" s="46">
        <v>401</v>
      </c>
    </row>
    <row r="406" spans="1:1">
      <c r="A406" s="46">
        <v>402</v>
      </c>
    </row>
    <row r="407" spans="1:1">
      <c r="A407" s="46">
        <v>403</v>
      </c>
    </row>
    <row r="408" spans="1:1">
      <c r="A408" s="46">
        <v>404</v>
      </c>
    </row>
    <row r="409" spans="1:1">
      <c r="A409" s="46">
        <v>405</v>
      </c>
    </row>
    <row r="410" spans="1:1">
      <c r="A410" s="46">
        <v>406</v>
      </c>
    </row>
    <row r="411" spans="1:1">
      <c r="A411" s="46">
        <v>407</v>
      </c>
    </row>
    <row r="412" spans="1:1">
      <c r="A412" s="46">
        <v>408</v>
      </c>
    </row>
    <row r="413" spans="1:1">
      <c r="A413" s="46">
        <v>409</v>
      </c>
    </row>
    <row r="414" spans="1:1">
      <c r="A414" s="46">
        <v>410</v>
      </c>
    </row>
    <row r="415" spans="1:1">
      <c r="A415" s="46">
        <v>411</v>
      </c>
    </row>
    <row r="416" spans="1:1">
      <c r="A416" s="46">
        <v>412</v>
      </c>
    </row>
    <row r="417" spans="1:1">
      <c r="A417" s="46">
        <v>413</v>
      </c>
    </row>
    <row r="418" spans="1:1">
      <c r="A418" s="46">
        <v>414</v>
      </c>
    </row>
    <row r="419" spans="1:1">
      <c r="A419" s="46">
        <v>415</v>
      </c>
    </row>
    <row r="420" spans="1:1">
      <c r="A420" s="46">
        <v>416</v>
      </c>
    </row>
    <row r="421" spans="1:1">
      <c r="A421" s="46">
        <v>417</v>
      </c>
    </row>
    <row r="422" spans="1:1">
      <c r="A422" s="46">
        <v>418</v>
      </c>
    </row>
    <row r="423" spans="1:1">
      <c r="A423" s="46">
        <v>419</v>
      </c>
    </row>
    <row r="424" spans="1:1">
      <c r="A424" s="46">
        <v>420</v>
      </c>
    </row>
    <row r="425" spans="1:1">
      <c r="A425" s="46">
        <v>421</v>
      </c>
    </row>
    <row r="426" spans="1:1">
      <c r="A426" s="46">
        <v>422</v>
      </c>
    </row>
    <row r="427" spans="1:1">
      <c r="A427" s="46">
        <v>423</v>
      </c>
    </row>
    <row r="428" spans="1:1">
      <c r="A428" s="46">
        <v>424</v>
      </c>
    </row>
    <row r="429" spans="1:1">
      <c r="A429" s="46">
        <v>425</v>
      </c>
    </row>
    <row r="430" spans="1:1">
      <c r="A430" s="46">
        <v>426</v>
      </c>
    </row>
    <row r="431" spans="1:1">
      <c r="A431" s="46">
        <v>427</v>
      </c>
    </row>
    <row r="432" spans="1:1">
      <c r="A432" s="46">
        <v>428</v>
      </c>
    </row>
    <row r="433" spans="1:1">
      <c r="A433" s="46">
        <v>429</v>
      </c>
    </row>
    <row r="434" spans="1:1">
      <c r="A434" s="46">
        <v>430</v>
      </c>
    </row>
    <row r="435" spans="1:1">
      <c r="A435" s="46">
        <v>431</v>
      </c>
    </row>
    <row r="436" spans="1:1">
      <c r="A436" s="46">
        <v>432</v>
      </c>
    </row>
    <row r="437" spans="1:1">
      <c r="A437" s="46">
        <v>433</v>
      </c>
    </row>
    <row r="438" spans="1:1">
      <c r="A438" s="46">
        <v>434</v>
      </c>
    </row>
    <row r="439" spans="1:1">
      <c r="A439" s="46">
        <v>435</v>
      </c>
    </row>
    <row r="440" spans="1:1">
      <c r="A440" s="46">
        <v>436</v>
      </c>
    </row>
    <row r="441" spans="1:1">
      <c r="A441" s="46">
        <v>437</v>
      </c>
    </row>
    <row r="442" spans="1:1">
      <c r="A442" s="46">
        <v>438</v>
      </c>
    </row>
    <row r="443" spans="1:1">
      <c r="A443" s="46">
        <v>439</v>
      </c>
    </row>
    <row r="444" spans="1:1">
      <c r="A444" s="46">
        <v>440</v>
      </c>
    </row>
    <row r="445" spans="1:1">
      <c r="A445" s="46">
        <v>441</v>
      </c>
    </row>
    <row r="446" spans="1:1">
      <c r="A446" s="46">
        <v>442</v>
      </c>
    </row>
    <row r="447" spans="1:1">
      <c r="A447" s="46">
        <v>443</v>
      </c>
    </row>
    <row r="448" spans="1:1">
      <c r="A448" s="46">
        <v>444</v>
      </c>
    </row>
    <row r="449" spans="1:1">
      <c r="A449" s="46">
        <v>445</v>
      </c>
    </row>
    <row r="450" spans="1:1">
      <c r="A450" s="46">
        <v>446</v>
      </c>
    </row>
    <row r="451" spans="1:1">
      <c r="A451" s="46">
        <v>447</v>
      </c>
    </row>
    <row r="452" spans="1:1">
      <c r="A452" s="46">
        <v>448</v>
      </c>
    </row>
    <row r="453" spans="1:1">
      <c r="A453" s="46">
        <v>449</v>
      </c>
    </row>
    <row r="454" spans="1:1">
      <c r="A454" s="46">
        <v>450</v>
      </c>
    </row>
    <row r="455" spans="1:1">
      <c r="A455" s="46">
        <v>451</v>
      </c>
    </row>
    <row r="456" spans="1:1">
      <c r="A456" s="46">
        <v>452</v>
      </c>
    </row>
    <row r="457" spans="1:1">
      <c r="A457" s="46">
        <v>453</v>
      </c>
    </row>
    <row r="458" spans="1:1">
      <c r="A458" s="46">
        <v>454</v>
      </c>
    </row>
    <row r="459" spans="1:1">
      <c r="A459" s="46">
        <v>455</v>
      </c>
    </row>
    <row r="460" spans="1:1">
      <c r="A460" s="46">
        <v>456</v>
      </c>
    </row>
    <row r="461" spans="1:1">
      <c r="A461" s="46">
        <v>457</v>
      </c>
    </row>
    <row r="462" spans="1:1">
      <c r="A462" s="46">
        <v>458</v>
      </c>
    </row>
    <row r="463" spans="1:1">
      <c r="A463" s="46">
        <v>459</v>
      </c>
    </row>
    <row r="464" spans="1:1">
      <c r="A464" s="46">
        <v>460</v>
      </c>
    </row>
    <row r="465" spans="1:1">
      <c r="A465" s="46">
        <v>461</v>
      </c>
    </row>
    <row r="466" spans="1:1">
      <c r="A466" s="46">
        <v>462</v>
      </c>
    </row>
    <row r="467" spans="1:1">
      <c r="A467" s="46">
        <v>463</v>
      </c>
    </row>
    <row r="468" spans="1:1">
      <c r="A468" s="46">
        <v>464</v>
      </c>
    </row>
    <row r="469" spans="1:1">
      <c r="A469" s="46">
        <v>465</v>
      </c>
    </row>
    <row r="470" spans="1:1">
      <c r="A470" s="46">
        <v>466</v>
      </c>
    </row>
    <row r="471" spans="1:1">
      <c r="A471" s="46">
        <v>467</v>
      </c>
    </row>
    <row r="472" spans="1:1">
      <c r="A472" s="46">
        <v>468</v>
      </c>
    </row>
    <row r="473" spans="1:1">
      <c r="A473" s="46">
        <v>469</v>
      </c>
    </row>
    <row r="474" spans="1:1">
      <c r="A474" s="46">
        <v>470</v>
      </c>
    </row>
    <row r="475" spans="1:1">
      <c r="A475" s="46">
        <v>471</v>
      </c>
    </row>
    <row r="476" spans="1:1">
      <c r="A476" s="46">
        <v>472</v>
      </c>
    </row>
    <row r="477" spans="1:1">
      <c r="A477" s="46">
        <v>473</v>
      </c>
    </row>
    <row r="478" spans="1:1">
      <c r="A478" s="46">
        <v>474</v>
      </c>
    </row>
    <row r="479" spans="1:1">
      <c r="A479" s="46">
        <v>475</v>
      </c>
    </row>
    <row r="480" spans="1:1">
      <c r="A480" s="46">
        <v>476</v>
      </c>
    </row>
    <row r="481" spans="1:1">
      <c r="A481" s="46">
        <v>477</v>
      </c>
    </row>
    <row r="482" spans="1:1">
      <c r="A482" s="46">
        <v>478</v>
      </c>
    </row>
    <row r="483" spans="1:1">
      <c r="A483" s="46">
        <v>479</v>
      </c>
    </row>
    <row r="484" spans="1:1">
      <c r="A484" s="46">
        <v>480</v>
      </c>
    </row>
    <row r="485" spans="1:1">
      <c r="A485" s="46">
        <v>481</v>
      </c>
    </row>
    <row r="486" spans="1:1">
      <c r="A486" s="46">
        <v>482</v>
      </c>
    </row>
    <row r="487" spans="1:1">
      <c r="A487" s="46">
        <v>483</v>
      </c>
    </row>
    <row r="488" spans="1:1">
      <c r="A488" s="46">
        <v>484</v>
      </c>
    </row>
    <row r="489" spans="1:1">
      <c r="A489" s="46">
        <v>485</v>
      </c>
    </row>
    <row r="490" spans="1:1">
      <c r="A490" s="46">
        <v>486</v>
      </c>
    </row>
    <row r="491" spans="1:1">
      <c r="A491" s="46">
        <v>487</v>
      </c>
    </row>
    <row r="492" spans="1:1">
      <c r="A492" s="46">
        <v>488</v>
      </c>
    </row>
    <row r="493" spans="1:1">
      <c r="A493" s="46">
        <v>489</v>
      </c>
    </row>
    <row r="494" spans="1:1">
      <c r="A494" s="46">
        <v>490</v>
      </c>
    </row>
    <row r="495" spans="1:1">
      <c r="A495" s="46">
        <v>491</v>
      </c>
    </row>
    <row r="496" spans="1:1">
      <c r="A496" s="46">
        <v>492</v>
      </c>
    </row>
    <row r="497" spans="1:1">
      <c r="A497" s="46">
        <v>493</v>
      </c>
    </row>
    <row r="498" spans="1:1">
      <c r="A498" s="46">
        <v>494</v>
      </c>
    </row>
    <row r="499" spans="1:1">
      <c r="A499" s="46">
        <v>495</v>
      </c>
    </row>
    <row r="500" spans="1:1">
      <c r="A500" s="46">
        <v>496</v>
      </c>
    </row>
    <row r="501" spans="1:1">
      <c r="A501" s="46">
        <v>497</v>
      </c>
    </row>
    <row r="502" spans="1:1">
      <c r="A502" s="46">
        <v>498</v>
      </c>
    </row>
    <row r="503" spans="1:1">
      <c r="A503" s="46">
        <v>499</v>
      </c>
    </row>
    <row r="504" spans="1:1">
      <c r="A504" s="46">
        <v>500</v>
      </c>
    </row>
    <row r="505" spans="1:1">
      <c r="A505" s="46">
        <v>501</v>
      </c>
    </row>
    <row r="506" spans="1:1">
      <c r="A506" s="46">
        <v>502</v>
      </c>
    </row>
    <row r="507" spans="1:1">
      <c r="A507" s="46">
        <v>503</v>
      </c>
    </row>
    <row r="508" spans="1:1">
      <c r="A508" s="46">
        <v>504</v>
      </c>
    </row>
    <row r="509" spans="1:1">
      <c r="A509" s="46">
        <v>505</v>
      </c>
    </row>
    <row r="510" spans="1:1">
      <c r="A510" s="46">
        <v>506</v>
      </c>
    </row>
    <row r="511" spans="1:1">
      <c r="A511" s="46">
        <v>507</v>
      </c>
    </row>
    <row r="512" spans="1:1">
      <c r="A512" s="46">
        <v>508</v>
      </c>
    </row>
    <row r="513" spans="1:1">
      <c r="A513" s="46">
        <v>509</v>
      </c>
    </row>
    <row r="514" spans="1:1">
      <c r="A514" s="46">
        <v>510</v>
      </c>
    </row>
    <row r="515" spans="1:1">
      <c r="A515" s="46">
        <v>511</v>
      </c>
    </row>
    <row r="516" spans="1:1">
      <c r="A516" s="46">
        <v>512</v>
      </c>
    </row>
    <row r="517" spans="1:1">
      <c r="A517" s="46">
        <v>513</v>
      </c>
    </row>
    <row r="518" spans="1:1">
      <c r="A518" s="46">
        <v>514</v>
      </c>
    </row>
    <row r="519" spans="1:1">
      <c r="A519" s="46">
        <v>515</v>
      </c>
    </row>
    <row r="520" spans="1:1">
      <c r="A520" s="46">
        <v>516</v>
      </c>
    </row>
    <row r="521" spans="1:1">
      <c r="A521" s="46">
        <v>517</v>
      </c>
    </row>
    <row r="522" spans="1:1">
      <c r="A522" s="46">
        <v>518</v>
      </c>
    </row>
    <row r="523" spans="1:1">
      <c r="A523" s="46">
        <v>519</v>
      </c>
    </row>
    <row r="524" spans="1:1">
      <c r="A524" s="46">
        <v>520</v>
      </c>
    </row>
    <row r="525" spans="1:1">
      <c r="A525" s="46">
        <v>521</v>
      </c>
    </row>
    <row r="526" spans="1:1">
      <c r="A526" s="46">
        <v>522</v>
      </c>
    </row>
    <row r="527" spans="1:1">
      <c r="A527" s="46">
        <v>523</v>
      </c>
    </row>
    <row r="528" spans="1:1">
      <c r="A528" s="46">
        <v>524</v>
      </c>
    </row>
    <row r="529" spans="1:1">
      <c r="A529" s="46">
        <v>525</v>
      </c>
    </row>
    <row r="530" spans="1:1">
      <c r="A530" s="46">
        <v>526</v>
      </c>
    </row>
    <row r="531" spans="1:1">
      <c r="A531" s="46">
        <v>527</v>
      </c>
    </row>
    <row r="532" spans="1:1">
      <c r="A532" s="46">
        <v>528</v>
      </c>
    </row>
    <row r="533" spans="1:1">
      <c r="A533" s="46">
        <v>529</v>
      </c>
    </row>
    <row r="534" spans="1:1">
      <c r="A534" s="46">
        <v>530</v>
      </c>
    </row>
    <row r="535" spans="1:1">
      <c r="A535" s="46">
        <v>531</v>
      </c>
    </row>
    <row r="536" spans="1:1">
      <c r="A536" s="46">
        <v>532</v>
      </c>
    </row>
    <row r="537" spans="1:1">
      <c r="A537" s="46">
        <v>533</v>
      </c>
    </row>
    <row r="538" spans="1:1">
      <c r="A538" s="46">
        <v>534</v>
      </c>
    </row>
    <row r="539" spans="1:1">
      <c r="A539" s="46">
        <v>535</v>
      </c>
    </row>
    <row r="540" spans="1:1">
      <c r="A540" s="46">
        <v>536</v>
      </c>
    </row>
    <row r="541" spans="1:1">
      <c r="A541" s="46">
        <v>537</v>
      </c>
    </row>
    <row r="542" spans="1:1">
      <c r="A542" s="46">
        <v>538</v>
      </c>
    </row>
    <row r="543" spans="1:1">
      <c r="A543" s="46">
        <v>539</v>
      </c>
    </row>
    <row r="544" spans="1:1">
      <c r="A544" s="46">
        <v>540</v>
      </c>
    </row>
    <row r="545" spans="1:1">
      <c r="A545" s="46">
        <v>541</v>
      </c>
    </row>
    <row r="546" spans="1:1">
      <c r="A546" s="46">
        <v>542</v>
      </c>
    </row>
    <row r="547" spans="1:1">
      <c r="A547" s="46">
        <v>543</v>
      </c>
    </row>
    <row r="548" spans="1:1">
      <c r="A548" s="46">
        <v>544</v>
      </c>
    </row>
    <row r="549" spans="1:1">
      <c r="A549" s="46">
        <v>545</v>
      </c>
    </row>
    <row r="550" spans="1:1">
      <c r="A550" s="46">
        <v>546</v>
      </c>
    </row>
    <row r="551" spans="1:1">
      <c r="A551" s="46">
        <v>547</v>
      </c>
    </row>
    <row r="552" spans="1:1">
      <c r="A552" s="46">
        <v>548</v>
      </c>
    </row>
    <row r="553" spans="1:1">
      <c r="A553" s="46">
        <v>549</v>
      </c>
    </row>
    <row r="554" spans="1:1">
      <c r="A554" s="46">
        <v>550</v>
      </c>
    </row>
    <row r="555" spans="1:1">
      <c r="A555" s="46">
        <v>551</v>
      </c>
    </row>
    <row r="556" spans="1:1">
      <c r="A556" s="46">
        <v>552</v>
      </c>
    </row>
    <row r="557" spans="1:1">
      <c r="A557" s="46">
        <v>553</v>
      </c>
    </row>
    <row r="558" spans="1:1">
      <c r="A558" s="46">
        <v>554</v>
      </c>
    </row>
    <row r="559" spans="1:1">
      <c r="A559" s="46">
        <v>555</v>
      </c>
    </row>
    <row r="560" spans="1:1">
      <c r="A560" s="46">
        <v>556</v>
      </c>
    </row>
    <row r="561" spans="1:1">
      <c r="A561" s="46">
        <v>557</v>
      </c>
    </row>
    <row r="562" spans="1:1">
      <c r="A562" s="46">
        <v>558</v>
      </c>
    </row>
    <row r="563" spans="1:1">
      <c r="A563" s="46">
        <v>559</v>
      </c>
    </row>
    <row r="564" spans="1:1">
      <c r="A564" s="46">
        <v>560</v>
      </c>
    </row>
    <row r="565" spans="1:1">
      <c r="A565" s="46">
        <v>561</v>
      </c>
    </row>
    <row r="566" spans="1:1">
      <c r="A566" s="46">
        <v>562</v>
      </c>
    </row>
    <row r="567" spans="1:1">
      <c r="A567" s="46">
        <v>563</v>
      </c>
    </row>
    <row r="568" spans="1:1">
      <c r="A568" s="46">
        <v>564</v>
      </c>
    </row>
    <row r="569" spans="1:1">
      <c r="A569" s="46">
        <v>565</v>
      </c>
    </row>
    <row r="570" spans="1:1">
      <c r="A570" s="46">
        <v>566</v>
      </c>
    </row>
    <row r="571" spans="1:1">
      <c r="A571" s="46">
        <v>567</v>
      </c>
    </row>
    <row r="572" spans="1:1">
      <c r="A572" s="46">
        <v>568</v>
      </c>
    </row>
    <row r="573" spans="1:1">
      <c r="A573" s="46">
        <v>569</v>
      </c>
    </row>
    <row r="574" spans="1:1">
      <c r="A574" s="46">
        <v>570</v>
      </c>
    </row>
    <row r="575" spans="1:1">
      <c r="A575" s="46">
        <v>571</v>
      </c>
    </row>
    <row r="576" spans="1:1">
      <c r="A576" s="46">
        <v>572</v>
      </c>
    </row>
    <row r="577" spans="1:1">
      <c r="A577" s="46">
        <v>573</v>
      </c>
    </row>
    <row r="578" spans="1:1">
      <c r="A578" s="46">
        <v>574</v>
      </c>
    </row>
    <row r="579" spans="1:1">
      <c r="A579" s="46">
        <v>575</v>
      </c>
    </row>
    <row r="580" spans="1:1">
      <c r="A580" s="46">
        <v>576</v>
      </c>
    </row>
    <row r="581" spans="1:1">
      <c r="A581" s="46">
        <v>577</v>
      </c>
    </row>
    <row r="582" spans="1:1">
      <c r="A582" s="46">
        <v>578</v>
      </c>
    </row>
    <row r="583" spans="1:1">
      <c r="A583" s="46">
        <v>579</v>
      </c>
    </row>
    <row r="584" spans="1:1">
      <c r="A584" s="46">
        <v>580</v>
      </c>
    </row>
    <row r="585" spans="1:1">
      <c r="A585" s="46">
        <v>581</v>
      </c>
    </row>
    <row r="586" spans="1:1">
      <c r="A586" s="46">
        <v>582</v>
      </c>
    </row>
    <row r="587" spans="1:1">
      <c r="A587" s="46">
        <v>583</v>
      </c>
    </row>
    <row r="588" spans="1:1">
      <c r="A588" s="46">
        <v>584</v>
      </c>
    </row>
    <row r="589" spans="1:1">
      <c r="A589" s="46">
        <v>585</v>
      </c>
    </row>
    <row r="590" spans="1:1">
      <c r="A590" s="46">
        <v>586</v>
      </c>
    </row>
    <row r="591" spans="1:1">
      <c r="A591" s="46">
        <v>587</v>
      </c>
    </row>
    <row r="592" spans="1:1">
      <c r="A592" s="46">
        <v>588</v>
      </c>
    </row>
    <row r="593" spans="1:1">
      <c r="A593" s="46">
        <v>589</v>
      </c>
    </row>
    <row r="594" spans="1:1">
      <c r="A594" s="46">
        <v>590</v>
      </c>
    </row>
    <row r="595" spans="1:1">
      <c r="A595" s="46">
        <v>591</v>
      </c>
    </row>
    <row r="596" spans="1:1">
      <c r="A596" s="46">
        <v>592</v>
      </c>
    </row>
    <row r="597" spans="1:1">
      <c r="A597" s="46">
        <v>593</v>
      </c>
    </row>
    <row r="598" spans="1:1">
      <c r="A598" s="46">
        <v>594</v>
      </c>
    </row>
    <row r="599" spans="1:1">
      <c r="A599" s="46">
        <v>595</v>
      </c>
    </row>
    <row r="600" spans="1:1">
      <c r="A600" s="46">
        <v>596</v>
      </c>
    </row>
    <row r="601" spans="1:1">
      <c r="A601" s="46">
        <v>597</v>
      </c>
    </row>
    <row r="602" spans="1:1">
      <c r="A602" s="46">
        <v>598</v>
      </c>
    </row>
    <row r="603" spans="1:1">
      <c r="A603" s="46">
        <v>599</v>
      </c>
    </row>
    <row r="604" spans="1:1">
      <c r="A604" s="46">
        <v>600</v>
      </c>
    </row>
    <row r="605" spans="1:1">
      <c r="A605" s="46">
        <v>601</v>
      </c>
    </row>
    <row r="606" spans="1:1">
      <c r="A606" s="46">
        <v>602</v>
      </c>
    </row>
    <row r="607" spans="1:1">
      <c r="A607" s="46">
        <v>603</v>
      </c>
    </row>
    <row r="608" spans="1:1">
      <c r="A608" s="46">
        <v>604</v>
      </c>
    </row>
    <row r="609" spans="1:1">
      <c r="A609" s="46">
        <v>605</v>
      </c>
    </row>
    <row r="610" spans="1:1">
      <c r="A610" s="46">
        <v>606</v>
      </c>
    </row>
    <row r="611" spans="1:1">
      <c r="A611" s="46">
        <v>607</v>
      </c>
    </row>
    <row r="612" spans="1:1">
      <c r="A612" s="46">
        <v>608</v>
      </c>
    </row>
    <row r="613" spans="1:1">
      <c r="A613" s="46">
        <v>609</v>
      </c>
    </row>
    <row r="614" spans="1:1">
      <c r="A614" s="46">
        <v>610</v>
      </c>
    </row>
    <row r="615" spans="1:1">
      <c r="A615" s="46">
        <v>611</v>
      </c>
    </row>
    <row r="616" spans="1:1">
      <c r="A616" s="46">
        <v>612</v>
      </c>
    </row>
    <row r="617" spans="1:1">
      <c r="A617" s="46">
        <v>613</v>
      </c>
    </row>
    <row r="618" spans="1:1">
      <c r="A618" s="46">
        <v>614</v>
      </c>
    </row>
    <row r="619" spans="1:1">
      <c r="A619" s="46">
        <v>615</v>
      </c>
    </row>
    <row r="620" spans="1:1">
      <c r="A620" s="46">
        <v>616</v>
      </c>
    </row>
    <row r="621" spans="1:1">
      <c r="A621" s="46">
        <v>617</v>
      </c>
    </row>
    <row r="622" spans="1:1">
      <c r="A622" s="46">
        <v>618</v>
      </c>
    </row>
    <row r="623" spans="1:1">
      <c r="A623" s="46">
        <v>619</v>
      </c>
    </row>
    <row r="624" spans="1:1">
      <c r="A624" s="46">
        <v>620</v>
      </c>
    </row>
    <row r="625" spans="1:1">
      <c r="A625" s="46">
        <v>621</v>
      </c>
    </row>
    <row r="626" spans="1:1">
      <c r="A626" s="46">
        <v>622</v>
      </c>
    </row>
    <row r="627" spans="1:1">
      <c r="A627" s="46">
        <v>623</v>
      </c>
    </row>
    <row r="628" spans="1:1">
      <c r="A628" s="46">
        <v>624</v>
      </c>
    </row>
    <row r="629" spans="1:1">
      <c r="A629" s="46">
        <v>625</v>
      </c>
    </row>
    <row r="630" spans="1:1">
      <c r="A630" s="46">
        <v>626</v>
      </c>
    </row>
    <row r="631" spans="1:1">
      <c r="A631" s="46">
        <v>627</v>
      </c>
    </row>
    <row r="632" spans="1:1">
      <c r="A632" s="46">
        <v>628</v>
      </c>
    </row>
    <row r="633" spans="1:1">
      <c r="A633" s="46">
        <v>629</v>
      </c>
    </row>
    <row r="634" spans="1:1">
      <c r="A634" s="46">
        <v>630</v>
      </c>
    </row>
    <row r="635" spans="1:1">
      <c r="A635" s="46">
        <v>631</v>
      </c>
    </row>
    <row r="636" spans="1:1">
      <c r="A636" s="46">
        <v>632</v>
      </c>
    </row>
    <row r="637" spans="1:1">
      <c r="A637" s="46">
        <v>633</v>
      </c>
    </row>
    <row r="638" spans="1:1">
      <c r="A638" s="46">
        <v>634</v>
      </c>
    </row>
    <row r="639" spans="1:1">
      <c r="A639" s="46">
        <v>635</v>
      </c>
    </row>
    <row r="640" spans="1:1">
      <c r="A640" s="46">
        <v>636</v>
      </c>
    </row>
    <row r="641" spans="1:1">
      <c r="A641" s="46">
        <v>637</v>
      </c>
    </row>
    <row r="642" spans="1:1">
      <c r="A642" s="46">
        <v>638</v>
      </c>
    </row>
    <row r="643" spans="1:1">
      <c r="A643" s="46">
        <v>639</v>
      </c>
    </row>
    <row r="644" spans="1:1">
      <c r="A644" s="46">
        <v>640</v>
      </c>
    </row>
    <row r="645" spans="1:1">
      <c r="A645" s="46">
        <v>641</v>
      </c>
    </row>
    <row r="646" spans="1:1">
      <c r="A646" s="46">
        <v>642</v>
      </c>
    </row>
    <row r="647" spans="1:1">
      <c r="A647" s="46">
        <v>643</v>
      </c>
    </row>
    <row r="648" spans="1:1">
      <c r="A648" s="46">
        <v>644</v>
      </c>
    </row>
    <row r="649" spans="1:1">
      <c r="A649" s="46">
        <v>645</v>
      </c>
    </row>
    <row r="650" spans="1:1">
      <c r="A650" s="46">
        <v>646</v>
      </c>
    </row>
    <row r="651" spans="1:1">
      <c r="A651" s="46">
        <v>647</v>
      </c>
    </row>
    <row r="652" spans="1:1">
      <c r="A652" s="46">
        <v>648</v>
      </c>
    </row>
    <row r="653" spans="1:1">
      <c r="A653" s="46">
        <v>649</v>
      </c>
    </row>
    <row r="654" spans="1:1">
      <c r="A654" s="46">
        <v>650</v>
      </c>
    </row>
    <row r="655" spans="1:1">
      <c r="A655" s="46">
        <v>651</v>
      </c>
    </row>
    <row r="656" spans="1:1">
      <c r="A656" s="46">
        <v>652</v>
      </c>
    </row>
    <row r="657" spans="1:1">
      <c r="A657" s="46">
        <v>653</v>
      </c>
    </row>
    <row r="658" spans="1:1">
      <c r="A658" s="46">
        <v>654</v>
      </c>
    </row>
    <row r="659" spans="1:1">
      <c r="A659" s="46">
        <v>655</v>
      </c>
    </row>
    <row r="660" spans="1:1">
      <c r="A660" s="46">
        <v>656</v>
      </c>
    </row>
    <row r="661" spans="1:1">
      <c r="A661" s="46">
        <v>657</v>
      </c>
    </row>
    <row r="662" spans="1:1">
      <c r="A662" s="46">
        <v>658</v>
      </c>
    </row>
    <row r="663" spans="1:1">
      <c r="A663" s="46">
        <v>659</v>
      </c>
    </row>
    <row r="664" spans="1:1">
      <c r="A664" s="46">
        <v>660</v>
      </c>
    </row>
    <row r="665" spans="1:1">
      <c r="A665" s="46">
        <v>661</v>
      </c>
    </row>
    <row r="666" spans="1:1">
      <c r="A666" s="46">
        <v>662</v>
      </c>
    </row>
    <row r="667" spans="1:1">
      <c r="A667" s="46">
        <v>663</v>
      </c>
    </row>
    <row r="668" spans="1:1">
      <c r="A668" s="46">
        <v>664</v>
      </c>
    </row>
    <row r="669" spans="1:1">
      <c r="A669" s="46">
        <v>665</v>
      </c>
    </row>
    <row r="670" spans="1:1">
      <c r="A670" s="46">
        <v>666</v>
      </c>
    </row>
    <row r="671" spans="1:1">
      <c r="A671" s="46">
        <v>667</v>
      </c>
    </row>
    <row r="672" spans="1:1">
      <c r="A672" s="46">
        <v>668</v>
      </c>
    </row>
    <row r="673" spans="1:1">
      <c r="A673" s="46">
        <v>669</v>
      </c>
    </row>
    <row r="674" spans="1:1">
      <c r="A674" s="46">
        <v>670</v>
      </c>
    </row>
    <row r="675" spans="1:1">
      <c r="A675" s="46">
        <v>671</v>
      </c>
    </row>
    <row r="676" spans="1:1">
      <c r="A676" s="46">
        <v>672</v>
      </c>
    </row>
    <row r="677" spans="1:1">
      <c r="A677" s="46">
        <v>673</v>
      </c>
    </row>
    <row r="678" spans="1:1">
      <c r="A678" s="46">
        <v>674</v>
      </c>
    </row>
    <row r="679" spans="1:1">
      <c r="A679" s="46">
        <v>675</v>
      </c>
    </row>
    <row r="680" spans="1:1">
      <c r="A680" s="46">
        <v>676</v>
      </c>
    </row>
    <row r="681" spans="1:1">
      <c r="A681" s="46">
        <v>677</v>
      </c>
    </row>
    <row r="682" spans="1:1">
      <c r="A682" s="46">
        <v>678</v>
      </c>
    </row>
    <row r="683" spans="1:1">
      <c r="A683" s="46">
        <v>679</v>
      </c>
    </row>
    <row r="684" spans="1:1">
      <c r="A684" s="46">
        <v>680</v>
      </c>
    </row>
    <row r="685" spans="1:1">
      <c r="A685" s="46">
        <v>681</v>
      </c>
    </row>
    <row r="686" spans="1:1">
      <c r="A686" s="46">
        <v>682</v>
      </c>
    </row>
    <row r="687" spans="1:1">
      <c r="A687" s="46">
        <v>683</v>
      </c>
    </row>
    <row r="688" spans="1:1">
      <c r="A688" s="46">
        <v>684</v>
      </c>
    </row>
    <row r="689" spans="1:1">
      <c r="A689" s="46">
        <v>685</v>
      </c>
    </row>
    <row r="690" spans="1:1">
      <c r="A690" s="46">
        <v>686</v>
      </c>
    </row>
    <row r="691" spans="1:1">
      <c r="A691" s="46">
        <v>687</v>
      </c>
    </row>
    <row r="692" spans="1:1">
      <c r="A692" s="46">
        <v>688</v>
      </c>
    </row>
    <row r="693" spans="1:1">
      <c r="A693" s="46">
        <v>689</v>
      </c>
    </row>
    <row r="694" spans="1:1">
      <c r="A694" s="46">
        <v>690</v>
      </c>
    </row>
    <row r="695" spans="1:1">
      <c r="A695" s="46">
        <v>691</v>
      </c>
    </row>
    <row r="696" spans="1:1">
      <c r="A696" s="46">
        <v>692</v>
      </c>
    </row>
    <row r="697" spans="1:1">
      <c r="A697" s="46">
        <v>693</v>
      </c>
    </row>
    <row r="698" spans="1:1">
      <c r="A698" s="46">
        <v>694</v>
      </c>
    </row>
    <row r="699" spans="1:1">
      <c r="A699" s="46">
        <v>695</v>
      </c>
    </row>
    <row r="700" spans="1:1">
      <c r="A700" s="46">
        <v>696</v>
      </c>
    </row>
    <row r="701" spans="1:1">
      <c r="A701" s="46">
        <v>697</v>
      </c>
    </row>
    <row r="702" spans="1:1">
      <c r="A702" s="46">
        <v>698</v>
      </c>
    </row>
    <row r="703" spans="1:1">
      <c r="A703" s="46">
        <v>699</v>
      </c>
    </row>
    <row r="704" spans="1:1">
      <c r="A704" s="46">
        <v>700</v>
      </c>
    </row>
    <row r="705" spans="1:1">
      <c r="A705" s="46">
        <v>701</v>
      </c>
    </row>
    <row r="706" spans="1:1">
      <c r="A706" s="46">
        <v>702</v>
      </c>
    </row>
    <row r="707" spans="1:1">
      <c r="A707" s="46">
        <v>703</v>
      </c>
    </row>
    <row r="708" spans="1:1">
      <c r="A708" s="46">
        <v>704</v>
      </c>
    </row>
    <row r="709" spans="1:1">
      <c r="A709" s="46">
        <v>705</v>
      </c>
    </row>
    <row r="710" spans="1:1">
      <c r="A710" s="46">
        <v>706</v>
      </c>
    </row>
    <row r="711" spans="1:1">
      <c r="A711" s="46">
        <v>707</v>
      </c>
    </row>
    <row r="712" spans="1:1">
      <c r="A712" s="46">
        <v>708</v>
      </c>
    </row>
    <row r="713" spans="1:1">
      <c r="A713" s="46">
        <v>709</v>
      </c>
    </row>
    <row r="714" spans="1:1">
      <c r="A714" s="46">
        <v>710</v>
      </c>
    </row>
    <row r="715" spans="1:1">
      <c r="A715" s="46">
        <v>711</v>
      </c>
    </row>
    <row r="716" spans="1:1">
      <c r="A716" s="46">
        <v>712</v>
      </c>
    </row>
    <row r="717" spans="1:1">
      <c r="A717" s="46">
        <v>713</v>
      </c>
    </row>
    <row r="718" spans="1:1">
      <c r="A718" s="46">
        <v>714</v>
      </c>
    </row>
    <row r="719" spans="1:1">
      <c r="A719" s="46">
        <v>715</v>
      </c>
    </row>
    <row r="720" spans="1:1">
      <c r="A720" s="46">
        <v>716</v>
      </c>
    </row>
    <row r="721" spans="1:1">
      <c r="A721" s="46">
        <v>717</v>
      </c>
    </row>
    <row r="722" spans="1:1">
      <c r="A722" s="46">
        <v>718</v>
      </c>
    </row>
    <row r="723" spans="1:1">
      <c r="A723" s="46">
        <v>719</v>
      </c>
    </row>
    <row r="724" spans="1:1">
      <c r="A724" s="46">
        <v>720</v>
      </c>
    </row>
    <row r="725" spans="1:1">
      <c r="A725" s="46">
        <v>721</v>
      </c>
    </row>
    <row r="726" spans="1:1">
      <c r="A726" s="46">
        <v>722</v>
      </c>
    </row>
    <row r="727" spans="1:1">
      <c r="A727" s="46">
        <v>723</v>
      </c>
    </row>
    <row r="728" spans="1:1">
      <c r="A728" s="46">
        <v>724</v>
      </c>
    </row>
    <row r="729" spans="1:1">
      <c r="A729" s="46">
        <v>725</v>
      </c>
    </row>
    <row r="730" spans="1:1">
      <c r="A730" s="46">
        <v>726</v>
      </c>
    </row>
    <row r="731" spans="1:1">
      <c r="A731" s="46">
        <v>727</v>
      </c>
    </row>
    <row r="732" spans="1:1">
      <c r="A732" s="46">
        <v>728</v>
      </c>
    </row>
    <row r="733" spans="1:1">
      <c r="A733" s="46">
        <v>729</v>
      </c>
    </row>
    <row r="734" spans="1:1">
      <c r="A734" s="46">
        <v>730</v>
      </c>
    </row>
    <row r="735" spans="1:1">
      <c r="A735" s="46">
        <v>731</v>
      </c>
    </row>
    <row r="736" spans="1:1">
      <c r="A736" s="46">
        <v>732</v>
      </c>
    </row>
    <row r="737" spans="1:1">
      <c r="A737" s="46">
        <v>733</v>
      </c>
    </row>
    <row r="738" spans="1:1">
      <c r="A738" s="46">
        <v>734</v>
      </c>
    </row>
    <row r="739" spans="1:1">
      <c r="A739" s="46">
        <v>735</v>
      </c>
    </row>
    <row r="740" spans="1:1">
      <c r="A740" s="46">
        <v>736</v>
      </c>
    </row>
    <row r="741" spans="1:1">
      <c r="A741" s="46">
        <v>737</v>
      </c>
    </row>
    <row r="742" spans="1:1">
      <c r="A742" s="46">
        <v>738</v>
      </c>
    </row>
    <row r="743" spans="1:1">
      <c r="A743" s="46">
        <v>739</v>
      </c>
    </row>
    <row r="744" spans="1:1">
      <c r="A744" s="46">
        <v>740</v>
      </c>
    </row>
    <row r="745" spans="1:1">
      <c r="A745" s="46">
        <v>741</v>
      </c>
    </row>
    <row r="746" spans="1:1">
      <c r="A746" s="46">
        <v>742</v>
      </c>
    </row>
    <row r="747" spans="1:1">
      <c r="A747" s="46">
        <v>743</v>
      </c>
    </row>
    <row r="748" spans="1:1">
      <c r="A748" s="46">
        <v>744</v>
      </c>
    </row>
    <row r="749" spans="1:1">
      <c r="A749" s="46">
        <v>745</v>
      </c>
    </row>
    <row r="750" spans="1:1">
      <c r="A750" s="46">
        <v>746</v>
      </c>
    </row>
    <row r="751" spans="1:1">
      <c r="A751" s="46">
        <v>747</v>
      </c>
    </row>
    <row r="752" spans="1:1">
      <c r="A752" s="46">
        <v>748</v>
      </c>
    </row>
    <row r="753" spans="1:1">
      <c r="A753" s="46">
        <v>749</v>
      </c>
    </row>
    <row r="754" spans="1:1">
      <c r="A754" s="46">
        <v>750</v>
      </c>
    </row>
    <row r="755" spans="1:1">
      <c r="A755" s="46">
        <v>751</v>
      </c>
    </row>
    <row r="756" spans="1:1">
      <c r="A756" s="46">
        <v>752</v>
      </c>
    </row>
    <row r="757" spans="1:1">
      <c r="A757" s="46">
        <v>753</v>
      </c>
    </row>
    <row r="758" spans="1:1">
      <c r="A758" s="46">
        <v>754</v>
      </c>
    </row>
    <row r="759" spans="1:1">
      <c r="A759" s="46">
        <v>755</v>
      </c>
    </row>
    <row r="760" spans="1:1">
      <c r="A760" s="46">
        <v>756</v>
      </c>
    </row>
    <row r="761" spans="1:1">
      <c r="A761" s="46">
        <v>757</v>
      </c>
    </row>
    <row r="762" spans="1:1">
      <c r="A762" s="46">
        <v>758</v>
      </c>
    </row>
    <row r="763" spans="1:1">
      <c r="A763" s="46">
        <v>759</v>
      </c>
    </row>
    <row r="764" spans="1:1">
      <c r="A764" s="46">
        <v>760</v>
      </c>
    </row>
    <row r="765" spans="1:1">
      <c r="A765" s="46">
        <v>761</v>
      </c>
    </row>
    <row r="766" spans="1:1">
      <c r="A766" s="46">
        <v>762</v>
      </c>
    </row>
    <row r="767" spans="1:1">
      <c r="A767" s="46">
        <v>763</v>
      </c>
    </row>
    <row r="768" spans="1:1">
      <c r="A768" s="46">
        <v>764</v>
      </c>
    </row>
    <row r="769" spans="1:1">
      <c r="A769" s="46">
        <v>765</v>
      </c>
    </row>
    <row r="770" spans="1:1">
      <c r="A770" s="46">
        <v>766</v>
      </c>
    </row>
    <row r="771" spans="1:1">
      <c r="A771" s="46">
        <v>767</v>
      </c>
    </row>
    <row r="772" spans="1:1">
      <c r="A772" s="46">
        <v>768</v>
      </c>
    </row>
    <row r="773" spans="1:1">
      <c r="A773" s="46">
        <v>769</v>
      </c>
    </row>
    <row r="774" spans="1:1">
      <c r="A774" s="46">
        <v>770</v>
      </c>
    </row>
    <row r="775" spans="1:1">
      <c r="A775" s="46">
        <v>771</v>
      </c>
    </row>
    <row r="776" spans="1:1">
      <c r="A776" s="46">
        <v>772</v>
      </c>
    </row>
    <row r="777" spans="1:1">
      <c r="A777" s="46">
        <v>773</v>
      </c>
    </row>
    <row r="778" spans="1:1">
      <c r="A778" s="46">
        <v>774</v>
      </c>
    </row>
    <row r="779" spans="1:1">
      <c r="A779" s="46">
        <v>775</v>
      </c>
    </row>
    <row r="780" spans="1:1">
      <c r="A780" s="46">
        <v>776</v>
      </c>
    </row>
    <row r="781" spans="1:1">
      <c r="A781" s="46">
        <v>777</v>
      </c>
    </row>
    <row r="782" spans="1:1">
      <c r="A782" s="46">
        <v>778</v>
      </c>
    </row>
    <row r="783" spans="1:1">
      <c r="A783" s="46">
        <v>779</v>
      </c>
    </row>
    <row r="784" spans="1:1">
      <c r="A784" s="46">
        <v>780</v>
      </c>
    </row>
    <row r="785" spans="1:1">
      <c r="A785" s="46">
        <v>781</v>
      </c>
    </row>
    <row r="786" spans="1:1">
      <c r="A786" s="46">
        <v>782</v>
      </c>
    </row>
    <row r="787" spans="1:1">
      <c r="A787" s="46">
        <v>783</v>
      </c>
    </row>
    <row r="788" spans="1:1">
      <c r="A788" s="46">
        <v>784</v>
      </c>
    </row>
    <row r="789" spans="1:1">
      <c r="A789" s="46">
        <v>785</v>
      </c>
    </row>
    <row r="790" spans="1:1">
      <c r="A790" s="46">
        <v>786</v>
      </c>
    </row>
    <row r="791" spans="1:1">
      <c r="A791" s="46">
        <v>787</v>
      </c>
    </row>
    <row r="792" spans="1:1">
      <c r="A792" s="46">
        <v>788</v>
      </c>
    </row>
    <row r="793" spans="1:1">
      <c r="A793" s="46">
        <v>789</v>
      </c>
    </row>
    <row r="794" spans="1:1">
      <c r="A794" s="46">
        <v>790</v>
      </c>
    </row>
    <row r="795" spans="1:1">
      <c r="A795" s="46">
        <v>791</v>
      </c>
    </row>
    <row r="796" spans="1:1">
      <c r="A796" s="46">
        <v>792</v>
      </c>
    </row>
    <row r="797" spans="1:1">
      <c r="A797" s="46">
        <v>793</v>
      </c>
    </row>
    <row r="798" spans="1:1">
      <c r="A798" s="46">
        <v>794</v>
      </c>
    </row>
    <row r="799" spans="1:1">
      <c r="A799" s="46">
        <v>795</v>
      </c>
    </row>
    <row r="800" spans="1:1">
      <c r="A800" s="46">
        <v>796</v>
      </c>
    </row>
    <row r="801" spans="1:1">
      <c r="A801" s="46">
        <v>797</v>
      </c>
    </row>
    <row r="802" spans="1:1">
      <c r="A802" s="46">
        <v>798</v>
      </c>
    </row>
    <row r="803" spans="1:1">
      <c r="A803" s="46">
        <v>799</v>
      </c>
    </row>
    <row r="804" spans="1:1">
      <c r="A804" s="46">
        <v>800</v>
      </c>
    </row>
    <row r="805" spans="1:1">
      <c r="A805" s="46">
        <v>801</v>
      </c>
    </row>
    <row r="806" spans="1:1">
      <c r="A806" s="46">
        <v>802</v>
      </c>
    </row>
    <row r="807" spans="1:1">
      <c r="A807" s="46">
        <v>803</v>
      </c>
    </row>
    <row r="808" spans="1:1">
      <c r="A808" s="46">
        <v>804</v>
      </c>
    </row>
    <row r="809" spans="1:1">
      <c r="A809" s="46">
        <v>805</v>
      </c>
    </row>
    <row r="810" spans="1:1">
      <c r="A810" s="46">
        <v>806</v>
      </c>
    </row>
    <row r="811" spans="1:1">
      <c r="A811" s="46">
        <v>807</v>
      </c>
    </row>
    <row r="812" spans="1:1">
      <c r="A812" s="46">
        <v>808</v>
      </c>
    </row>
    <row r="813" spans="1:1">
      <c r="A813" s="46">
        <v>809</v>
      </c>
    </row>
    <row r="814" spans="1:1">
      <c r="A814" s="46">
        <v>810</v>
      </c>
    </row>
    <row r="815" spans="1:1">
      <c r="A815" s="46">
        <v>811</v>
      </c>
    </row>
    <row r="816" spans="1:1">
      <c r="A816" s="46">
        <v>812</v>
      </c>
    </row>
    <row r="817" spans="1:1">
      <c r="A817" s="46">
        <v>813</v>
      </c>
    </row>
    <row r="818" spans="1:1">
      <c r="A818" s="46">
        <v>814</v>
      </c>
    </row>
    <row r="819" spans="1:1">
      <c r="A819" s="46">
        <v>815</v>
      </c>
    </row>
    <row r="820" spans="1:1">
      <c r="A820" s="46">
        <v>816</v>
      </c>
    </row>
    <row r="821" spans="1:1">
      <c r="A821" s="46">
        <v>817</v>
      </c>
    </row>
    <row r="822" spans="1:1">
      <c r="A822" s="46">
        <v>818</v>
      </c>
    </row>
    <row r="823" spans="1:1">
      <c r="A823" s="46">
        <v>819</v>
      </c>
    </row>
    <row r="824" spans="1:1">
      <c r="A824" s="46">
        <v>820</v>
      </c>
    </row>
    <row r="825" spans="1:1">
      <c r="A825" s="46">
        <v>821</v>
      </c>
    </row>
    <row r="826" spans="1:1">
      <c r="A826" s="46">
        <v>822</v>
      </c>
    </row>
    <row r="827" spans="1:1">
      <c r="A827" s="46">
        <v>823</v>
      </c>
    </row>
    <row r="828" spans="1:1">
      <c r="A828" s="46">
        <v>824</v>
      </c>
    </row>
    <row r="829" spans="1:1">
      <c r="A829" s="46">
        <v>825</v>
      </c>
    </row>
    <row r="830" spans="1:1">
      <c r="A830" s="46">
        <v>826</v>
      </c>
    </row>
    <row r="831" spans="1:1">
      <c r="A831" s="46">
        <v>827</v>
      </c>
    </row>
    <row r="832" spans="1:1">
      <c r="A832" s="46">
        <v>828</v>
      </c>
    </row>
    <row r="833" spans="1:1">
      <c r="A833" s="46">
        <v>829</v>
      </c>
    </row>
    <row r="834" spans="1:1">
      <c r="A834" s="46">
        <v>830</v>
      </c>
    </row>
    <row r="835" spans="1:1">
      <c r="A835" s="46">
        <v>831</v>
      </c>
    </row>
    <row r="836" spans="1:1">
      <c r="A836" s="46">
        <v>832</v>
      </c>
    </row>
    <row r="837" spans="1:1">
      <c r="A837" s="46">
        <v>833</v>
      </c>
    </row>
    <row r="838" spans="1:1">
      <c r="A838" s="46">
        <v>834</v>
      </c>
    </row>
    <row r="839" spans="1:1">
      <c r="A839" s="46">
        <v>835</v>
      </c>
    </row>
    <row r="840" spans="1:1">
      <c r="A840" s="46">
        <v>836</v>
      </c>
    </row>
    <row r="841" spans="1:1">
      <c r="A841" s="46">
        <v>837</v>
      </c>
    </row>
    <row r="842" spans="1:1">
      <c r="A842" s="46">
        <v>838</v>
      </c>
    </row>
    <row r="843" spans="1:1">
      <c r="A843" s="46">
        <v>839</v>
      </c>
    </row>
    <row r="844" spans="1:1">
      <c r="A844" s="46">
        <v>840</v>
      </c>
    </row>
    <row r="845" spans="1:1">
      <c r="A845" s="46">
        <v>841</v>
      </c>
    </row>
    <row r="846" spans="1:1">
      <c r="A846" s="46">
        <v>842</v>
      </c>
    </row>
    <row r="847" spans="1:1">
      <c r="A847" s="46">
        <v>843</v>
      </c>
    </row>
    <row r="848" spans="1:1">
      <c r="A848" s="46">
        <v>844</v>
      </c>
    </row>
    <row r="849" spans="1:1">
      <c r="A849" s="46">
        <v>845</v>
      </c>
    </row>
    <row r="850" spans="1:1">
      <c r="A850" s="46">
        <v>846</v>
      </c>
    </row>
    <row r="851" spans="1:1">
      <c r="A851" s="46">
        <v>847</v>
      </c>
    </row>
    <row r="852" spans="1:1">
      <c r="A852" s="46">
        <v>848</v>
      </c>
    </row>
    <row r="853" spans="1:1">
      <c r="A853" s="46">
        <v>849</v>
      </c>
    </row>
    <row r="854" spans="1:1">
      <c r="A854" s="46">
        <v>850</v>
      </c>
    </row>
    <row r="855" spans="1:1">
      <c r="A855" s="46">
        <v>851</v>
      </c>
    </row>
    <row r="856" spans="1:1">
      <c r="A856" s="46">
        <v>852</v>
      </c>
    </row>
    <row r="857" spans="1:1">
      <c r="A857" s="46">
        <v>853</v>
      </c>
    </row>
    <row r="858" spans="1:1">
      <c r="A858" s="46">
        <v>854</v>
      </c>
    </row>
    <row r="859" spans="1:1">
      <c r="A859" s="46">
        <v>855</v>
      </c>
    </row>
    <row r="860" spans="1:1">
      <c r="A860" s="46">
        <v>856</v>
      </c>
    </row>
    <row r="861" spans="1:1">
      <c r="A861" s="46">
        <v>857</v>
      </c>
    </row>
    <row r="862" spans="1:1">
      <c r="A862" s="46">
        <v>858</v>
      </c>
    </row>
    <row r="863" spans="1:1">
      <c r="A863" s="46">
        <v>859</v>
      </c>
    </row>
    <row r="864" spans="1:1">
      <c r="A864" s="46">
        <v>860</v>
      </c>
    </row>
    <row r="865" spans="1:1">
      <c r="A865" s="46">
        <v>861</v>
      </c>
    </row>
    <row r="866" spans="1:1">
      <c r="A866" s="46">
        <v>862</v>
      </c>
    </row>
    <row r="867" spans="1:1">
      <c r="A867" s="46">
        <v>863</v>
      </c>
    </row>
    <row r="868" spans="1:1">
      <c r="A868" s="46">
        <v>864</v>
      </c>
    </row>
    <row r="869" spans="1:1">
      <c r="A869" s="46">
        <v>865</v>
      </c>
    </row>
    <row r="870" spans="1:1">
      <c r="A870" s="46">
        <v>866</v>
      </c>
    </row>
    <row r="871" spans="1:1">
      <c r="A871" s="46">
        <v>867</v>
      </c>
    </row>
    <row r="872" spans="1:1">
      <c r="A872" s="46">
        <v>868</v>
      </c>
    </row>
    <row r="873" spans="1:1">
      <c r="A873" s="46">
        <v>869</v>
      </c>
    </row>
    <row r="874" spans="1:1">
      <c r="A874" s="46">
        <v>870</v>
      </c>
    </row>
    <row r="875" spans="1:1">
      <c r="A875" s="46">
        <v>871</v>
      </c>
    </row>
    <row r="876" spans="1:1">
      <c r="A876" s="46">
        <v>872</v>
      </c>
    </row>
    <row r="877" spans="1:1">
      <c r="A877" s="46">
        <v>873</v>
      </c>
    </row>
    <row r="878" spans="1:1">
      <c r="A878" s="46">
        <v>874</v>
      </c>
    </row>
    <row r="879" spans="1:1">
      <c r="A879" s="46">
        <v>875</v>
      </c>
    </row>
    <row r="880" spans="1:1">
      <c r="A880" s="46">
        <v>876</v>
      </c>
    </row>
    <row r="881" spans="1:1">
      <c r="A881" s="46">
        <v>877</v>
      </c>
    </row>
    <row r="882" spans="1:1">
      <c r="A882" s="46">
        <v>878</v>
      </c>
    </row>
    <row r="883" spans="1:1">
      <c r="A883" s="46">
        <v>879</v>
      </c>
    </row>
    <row r="884" spans="1:1">
      <c r="A884" s="46">
        <v>880</v>
      </c>
    </row>
    <row r="885" spans="1:1">
      <c r="A885" s="46">
        <v>881</v>
      </c>
    </row>
    <row r="886" spans="1:1">
      <c r="A886" s="46">
        <v>882</v>
      </c>
    </row>
    <row r="887" spans="1:1">
      <c r="A887" s="46">
        <v>883</v>
      </c>
    </row>
    <row r="888" spans="1:1">
      <c r="A888" s="46">
        <v>884</v>
      </c>
    </row>
    <row r="889" spans="1:1">
      <c r="A889" s="46">
        <v>885</v>
      </c>
    </row>
    <row r="890" spans="1:1">
      <c r="A890" s="46">
        <v>886</v>
      </c>
    </row>
    <row r="891" spans="1:1">
      <c r="A891" s="46">
        <v>887</v>
      </c>
    </row>
    <row r="892" spans="1:1">
      <c r="A892" s="46">
        <v>888</v>
      </c>
    </row>
    <row r="893" spans="1:1">
      <c r="A893" s="46">
        <v>889</v>
      </c>
    </row>
    <row r="894" spans="1:1">
      <c r="A894" s="46">
        <v>890</v>
      </c>
    </row>
    <row r="895" spans="1:1">
      <c r="A895" s="46">
        <v>891</v>
      </c>
    </row>
    <row r="896" spans="1:1">
      <c r="A896" s="46">
        <v>892</v>
      </c>
    </row>
    <row r="897" spans="1:1">
      <c r="A897" s="46">
        <v>893</v>
      </c>
    </row>
    <row r="898" spans="1:1">
      <c r="A898" s="46">
        <v>894</v>
      </c>
    </row>
    <row r="899" spans="1:1">
      <c r="A899" s="46">
        <v>895</v>
      </c>
    </row>
    <row r="900" spans="1:1">
      <c r="A900" s="46">
        <v>896</v>
      </c>
    </row>
    <row r="901" spans="1:1">
      <c r="A901" s="46">
        <v>897</v>
      </c>
    </row>
    <row r="902" spans="1:1">
      <c r="A902" s="46">
        <v>898</v>
      </c>
    </row>
    <row r="903" spans="1:1">
      <c r="A903" s="46">
        <v>899</v>
      </c>
    </row>
    <row r="904" spans="1:1">
      <c r="A904" s="46">
        <v>900</v>
      </c>
    </row>
    <row r="905" spans="1:1">
      <c r="A905" s="46">
        <v>901</v>
      </c>
    </row>
    <row r="906" spans="1:1">
      <c r="A906" s="46">
        <v>902</v>
      </c>
    </row>
    <row r="907" spans="1:1">
      <c r="A907" s="46">
        <v>903</v>
      </c>
    </row>
    <row r="908" spans="1:1">
      <c r="A908" s="46">
        <v>904</v>
      </c>
    </row>
    <row r="909" spans="1:1">
      <c r="A909" s="46">
        <v>905</v>
      </c>
    </row>
    <row r="910" spans="1:1">
      <c r="A910" s="46">
        <v>906</v>
      </c>
    </row>
    <row r="911" spans="1:1">
      <c r="A911" s="46">
        <v>907</v>
      </c>
    </row>
    <row r="912" spans="1:1">
      <c r="A912" s="46">
        <v>908</v>
      </c>
    </row>
    <row r="913" spans="1:1">
      <c r="A913" s="46">
        <v>909</v>
      </c>
    </row>
    <row r="914" spans="1:1">
      <c r="A914" s="46">
        <v>910</v>
      </c>
    </row>
    <row r="915" spans="1:1">
      <c r="A915" s="46">
        <v>911</v>
      </c>
    </row>
    <row r="916" spans="1:1">
      <c r="A916" s="46">
        <v>912</v>
      </c>
    </row>
    <row r="917" spans="1:1">
      <c r="A917" s="46">
        <v>913</v>
      </c>
    </row>
    <row r="918" spans="1:1">
      <c r="A918" s="46">
        <v>914</v>
      </c>
    </row>
    <row r="919" spans="1:1">
      <c r="A919" s="46">
        <v>915</v>
      </c>
    </row>
    <row r="920" spans="1:1">
      <c r="A920" s="46">
        <v>916</v>
      </c>
    </row>
    <row r="921" spans="1:1">
      <c r="A921" s="46">
        <v>917</v>
      </c>
    </row>
    <row r="922" spans="1:1">
      <c r="A922" s="46">
        <v>918</v>
      </c>
    </row>
    <row r="923" spans="1:1">
      <c r="A923" s="46">
        <v>919</v>
      </c>
    </row>
    <row r="924" spans="1:1">
      <c r="A924" s="46">
        <v>920</v>
      </c>
    </row>
    <row r="925" spans="1:1">
      <c r="A925" s="46">
        <v>921</v>
      </c>
    </row>
    <row r="926" spans="1:1">
      <c r="A926" s="46">
        <v>922</v>
      </c>
    </row>
    <row r="927" spans="1:1">
      <c r="A927" s="46">
        <v>923</v>
      </c>
    </row>
    <row r="928" spans="1:1">
      <c r="A928" s="46">
        <v>924</v>
      </c>
    </row>
    <row r="929" spans="1:1">
      <c r="A929" s="46">
        <v>925</v>
      </c>
    </row>
    <row r="930" spans="1:1">
      <c r="A930" s="46">
        <v>926</v>
      </c>
    </row>
    <row r="931" spans="1:1">
      <c r="A931" s="46">
        <v>927</v>
      </c>
    </row>
    <row r="932" spans="1:1">
      <c r="A932" s="46">
        <v>928</v>
      </c>
    </row>
    <row r="933" spans="1:1">
      <c r="A933" s="46">
        <v>929</v>
      </c>
    </row>
    <row r="934" spans="1:1">
      <c r="A934" s="46">
        <v>930</v>
      </c>
    </row>
    <row r="935" spans="1:1">
      <c r="A935" s="46">
        <v>931</v>
      </c>
    </row>
    <row r="936" spans="1:1">
      <c r="A936" s="46">
        <v>932</v>
      </c>
    </row>
    <row r="937" spans="1:1">
      <c r="A937" s="46">
        <v>933</v>
      </c>
    </row>
    <row r="938" spans="1:1">
      <c r="A938" s="46">
        <v>934</v>
      </c>
    </row>
    <row r="939" spans="1:1">
      <c r="A939" s="46">
        <v>935</v>
      </c>
    </row>
    <row r="940" spans="1:1">
      <c r="A940" s="46">
        <v>936</v>
      </c>
    </row>
    <row r="941" spans="1:1">
      <c r="A941" s="46">
        <v>937</v>
      </c>
    </row>
    <row r="942" spans="1:1">
      <c r="A942" s="46">
        <v>938</v>
      </c>
    </row>
    <row r="943" spans="1:1">
      <c r="A943" s="46">
        <v>939</v>
      </c>
    </row>
    <row r="944" spans="1:1">
      <c r="A944" s="46">
        <v>940</v>
      </c>
    </row>
    <row r="945" spans="1:1">
      <c r="A945" s="46">
        <v>941</v>
      </c>
    </row>
    <row r="946" spans="1:1">
      <c r="A946" s="46">
        <v>942</v>
      </c>
    </row>
    <row r="947" spans="1:1">
      <c r="A947" s="46">
        <v>943</v>
      </c>
    </row>
    <row r="948" spans="1:1">
      <c r="A948" s="46">
        <v>944</v>
      </c>
    </row>
    <row r="949" spans="1:1">
      <c r="A949" s="46">
        <v>945</v>
      </c>
    </row>
    <row r="950" spans="1:1">
      <c r="A950" s="46">
        <v>946</v>
      </c>
    </row>
    <row r="951" spans="1:1">
      <c r="A951" s="46">
        <v>947</v>
      </c>
    </row>
    <row r="952" spans="1:1">
      <c r="A952" s="46">
        <v>948</v>
      </c>
    </row>
    <row r="953" spans="1:1">
      <c r="A953" s="46">
        <v>949</v>
      </c>
    </row>
    <row r="954" spans="1:1">
      <c r="A954" s="46">
        <v>950</v>
      </c>
    </row>
    <row r="955" spans="1:1">
      <c r="A955" s="46">
        <v>951</v>
      </c>
    </row>
    <row r="956" spans="1:1">
      <c r="A956" s="46">
        <v>952</v>
      </c>
    </row>
    <row r="957" spans="1:1">
      <c r="A957" s="46">
        <v>953</v>
      </c>
    </row>
    <row r="958" spans="1:1">
      <c r="A958" s="46">
        <v>954</v>
      </c>
    </row>
    <row r="959" spans="1:1">
      <c r="A959" s="46">
        <v>955</v>
      </c>
    </row>
    <row r="960" spans="1:1">
      <c r="A960" s="46">
        <v>956</v>
      </c>
    </row>
    <row r="961" spans="1:1">
      <c r="A961" s="46">
        <v>957</v>
      </c>
    </row>
    <row r="962" spans="1:1">
      <c r="A962" s="46">
        <v>958</v>
      </c>
    </row>
    <row r="963" spans="1:1">
      <c r="A963" s="46">
        <v>959</v>
      </c>
    </row>
    <row r="964" spans="1:1">
      <c r="A964" s="46">
        <v>960</v>
      </c>
    </row>
    <row r="965" spans="1:1">
      <c r="A965" s="46">
        <v>961</v>
      </c>
    </row>
    <row r="966" spans="1:1">
      <c r="A966" s="46">
        <v>962</v>
      </c>
    </row>
    <row r="967" spans="1:1">
      <c r="A967" s="46">
        <v>963</v>
      </c>
    </row>
    <row r="968" spans="1:1">
      <c r="A968" s="46">
        <v>964</v>
      </c>
    </row>
    <row r="969" spans="1:1">
      <c r="A969" s="46">
        <v>965</v>
      </c>
    </row>
    <row r="970" spans="1:1">
      <c r="A970" s="46">
        <v>966</v>
      </c>
    </row>
    <row r="971" spans="1:1">
      <c r="A971" s="46">
        <v>967</v>
      </c>
    </row>
    <row r="972" spans="1:1">
      <c r="A972" s="46">
        <v>968</v>
      </c>
    </row>
    <row r="973" spans="1:1">
      <c r="A973" s="46">
        <v>969</v>
      </c>
    </row>
    <row r="974" spans="1:1">
      <c r="A974" s="46">
        <v>970</v>
      </c>
    </row>
    <row r="975" spans="1:1">
      <c r="A975" s="46">
        <v>971</v>
      </c>
    </row>
    <row r="976" spans="1:1">
      <c r="A976" s="46">
        <v>972</v>
      </c>
    </row>
    <row r="977" spans="1:1">
      <c r="A977" s="46">
        <v>973</v>
      </c>
    </row>
    <row r="978" spans="1:1">
      <c r="A978" s="46">
        <v>974</v>
      </c>
    </row>
    <row r="979" spans="1:1">
      <c r="A979" s="46">
        <v>975</v>
      </c>
    </row>
    <row r="980" spans="1:1">
      <c r="A980" s="46">
        <v>976</v>
      </c>
    </row>
    <row r="981" spans="1:1">
      <c r="A981" s="46">
        <v>977</v>
      </c>
    </row>
    <row r="982" spans="1:1">
      <c r="A982" s="46">
        <v>978</v>
      </c>
    </row>
    <row r="983" spans="1:1">
      <c r="A983" s="46">
        <v>979</v>
      </c>
    </row>
    <row r="984" spans="1:1">
      <c r="A984" s="46">
        <v>980</v>
      </c>
    </row>
    <row r="985" spans="1:1">
      <c r="A985" s="46">
        <v>981</v>
      </c>
    </row>
    <row r="986" spans="1:1">
      <c r="A986" s="46">
        <v>982</v>
      </c>
    </row>
    <row r="987" spans="1:1">
      <c r="A987" s="46">
        <v>983</v>
      </c>
    </row>
    <row r="988" spans="1:1">
      <c r="A988" s="46">
        <v>984</v>
      </c>
    </row>
    <row r="989" spans="1:1">
      <c r="A989" s="46">
        <v>985</v>
      </c>
    </row>
    <row r="990" spans="1:1">
      <c r="A990" s="46">
        <v>986</v>
      </c>
    </row>
    <row r="991" spans="1:1">
      <c r="A991" s="46">
        <v>987</v>
      </c>
    </row>
    <row r="992" spans="1:1">
      <c r="A992" s="46">
        <v>988</v>
      </c>
    </row>
    <row r="993" spans="1:1">
      <c r="A993" s="46">
        <v>989</v>
      </c>
    </row>
    <row r="994" spans="1:1">
      <c r="A994" s="46">
        <v>990</v>
      </c>
    </row>
    <row r="995" spans="1:1">
      <c r="A995" s="46">
        <v>991</v>
      </c>
    </row>
    <row r="996" spans="1:1">
      <c r="A996" s="46">
        <v>992</v>
      </c>
    </row>
    <row r="997" spans="1:1">
      <c r="A997" s="46">
        <v>993</v>
      </c>
    </row>
    <row r="998" spans="1:1">
      <c r="A998" s="46">
        <v>994</v>
      </c>
    </row>
    <row r="999" spans="1:1">
      <c r="A999" s="46">
        <v>995</v>
      </c>
    </row>
    <row r="1000" spans="1:1">
      <c r="A1000" s="46">
        <v>996</v>
      </c>
    </row>
    <row r="1001" spans="1:1">
      <c r="A1001" s="46">
        <v>997</v>
      </c>
    </row>
    <row r="1002" spans="1:1">
      <c r="A1002" s="46">
        <v>998</v>
      </c>
    </row>
    <row r="1003" spans="1:1">
      <c r="A1003" s="46">
        <v>999</v>
      </c>
    </row>
    <row r="1004" spans="1:1">
      <c r="A1004" s="46">
        <v>1000</v>
      </c>
    </row>
  </sheetData>
  <sortState ref="F17:F25">
    <sortCondition ref="F17"/>
  </sortState>
  <dataConsolidate/>
  <mergeCells count="2">
    <mergeCell ref="C2:M2"/>
    <mergeCell ref="Y2:AC2"/>
  </mergeCells>
  <dataValidations xWindow="337" yWindow="414" count="18">
    <dataValidation type="list" errorStyle="information" allowBlank="1" showInputMessage="1" showErrorMessage="1" errorTitle="Forkert værdi indtastet" error="Vælg et svar fra cellens svarmuligheder. " sqref="O5:AC1048576">
      <formula1>"I høj grad,I nogen grad,I mindre grad,Slet ikke,Ved ikke"</formula1>
    </dataValidation>
    <dataValidation type="list" allowBlank="1" showInputMessage="1" showErrorMessage="1" errorTitle="Forkert værdi indtastet" error="Vælg et svar fra cellens svarmuligheder. " sqref="M5:M1048576 N1002:N1048576">
      <formula1>"Slet ikke,Kun lidt,Moderat,Ret meget,Virkelig meget"</formula1>
    </dataValidation>
    <dataValidation type="list" allowBlank="1" showInputMessage="1" showErrorMessage="1" errorTitle="Forkert værdi indtastet" error="Vælg et svar fra cellens svarmuligheder. " sqref="N5:N1001">
      <formula1>"Ja,Nej"</formula1>
    </dataValidation>
    <dataValidation type="list" allowBlank="1" showInputMessage="1" showErrorMessage="1" errorTitle="Forkert værdi indtastet" error="Vælg et svar fra cellens svarmuligheder. " sqref="J5:J1048576">
      <formula1>"Dreng,Pige"</formula1>
    </dataValidation>
    <dataValidation allowBlank="1" showInputMessage="1" showErrorMessage="1" prompt="Angiv fødselsår" sqref="I1005:I1048576"/>
    <dataValidation allowBlank="1" showErrorMessage="1" prompt="Angiv fødselsår" sqref="I3"/>
    <dataValidation allowBlank="1" showInputMessage="1" showErrorMessage="1" prompt="Angiv fødselsår_x000a_" sqref="C1005:C1048576"/>
    <dataValidation type="list" allowBlank="1" showInputMessage="1" showErrorMessage="1" errorTitle="Forkert værdi indtastet" error="Vælg et svar fra cellens svarmuligheder. " sqref="D5:D1048576">
      <formula1>"Mand,Kvinde"</formula1>
    </dataValidation>
    <dataValidation allowBlank="1" showErrorMessage="1" prompt="_x000a_" sqref="C3:C4"/>
    <dataValidation type="list" allowBlank="1" showInputMessage="1" showErrorMessage="1" errorTitle="Forkert værdi indtastet" error="Vælg et svar fra cellens svarmuligheder. " sqref="G5:G1048576">
      <mc:AlternateContent xmlns:x12ac="http://schemas.microsoft.com/office/spreadsheetml/2011/1/ac" xmlns:mc="http://schemas.openxmlformats.org/markup-compatibility/2006">
        <mc:Choice Requires="x12ac">
          <x12ac:list>Folkeskole,"Gymnasie, HF",Erhvervsfaglig uddannelse,Kort videregående uddannelse, Mellemlang videregående uddannelse,Lang videregående uddannelse,Andet</x12ac:list>
        </mc:Choice>
        <mc:Fallback>
          <formula1>"Folkeskole,Gymnasie, HF,Erhvervsfaglig uddannelse,Kort videregående uddannelse, Mellemlang videregående uddannelse,Lang videregående uddannelse,Andet"</formula1>
        </mc:Fallback>
      </mc:AlternateContent>
    </dataValidation>
    <dataValidation type="list" allowBlank="1" showInputMessage="1" showErrorMessage="1" errorTitle="Forkert værdi indtastet" error="Vælg et svar fra cellens svarmuligheder. " sqref="K1:K2 K5:K1048576">
      <formula1>"Fysisk funktionsnedsættelse,Psykisk funktionsnedsættelse,Intellektuel eller kognitiv forstyrrelse,Multiple funktionsnedsættelser,Anden"</formula1>
    </dataValidation>
    <dataValidation type="list" allowBlank="1" showInputMessage="1" showErrorMessage="1" sqref="I1004">
      <formula1>Datavalideringsliste!#REF!</formula1>
    </dataValidation>
    <dataValidation type="list" allowBlank="1" showInputMessage="1" showErrorMessage="1" errorTitle="Forkert værdi indtastet" error="Vælg et svar fra cellens svarmuligheder. " sqref="F5:F1004">
      <formula1>Datavalideringsliste!$B$2:$B$99</formula1>
    </dataValidation>
    <dataValidation type="list" allowBlank="1" showInputMessage="1" showErrorMessage="1" errorTitle="Forkert værdi indtastet" error="Vælg et svar fra cellens svarmuligheder. " sqref="C6:C1004">
      <formula1>"Under 25 år, 26-30 år, 31-35 år, 36-40 år, 41-45 år, 46-50 år, 51-55 år, Over 55 år"</formula1>
    </dataValidation>
    <dataValidation type="list" allowBlank="1" showInputMessage="1" showErrorMessage="1" errorTitle="Forkert værdi indtastet" error="Vælg et svar fra cellens svarmuligheder. " sqref="E5:E1004">
      <formula1>"0-3 måneder, 4-6 måneder, 7-9 måneder, 10-12 måneder, 13-18 måneder, 19-24 måneder, Over 24 måneder"</formula1>
    </dataValidation>
    <dataValidation type="list" allowBlank="1" showInputMessage="1" showErrorMessage="1" errorTitle="Forkert værdi indtastet" error="Vælg et svar fra cellens svarmuligheder. " sqref="I5:I1003">
      <formula1>"1, 2, 3, 4, 5, 6, 7, 8, 9, 10, 11, 12, 13, 14, 15, 16, 17, 18, 19, 20, 21, 22, 23, 24, 25, Over 25"</formula1>
    </dataValidation>
    <dataValidation type="list" allowBlank="1" showErrorMessage="1" errorTitle="Forkert værdi indtastet" error="Vælg et svar fra cellens svarmuligheder._x000a_" sqref="C5">
      <formula1>"Under 25 år, 26-30 år, 31-35 år, 36-40 år, 41-45 år, 46-50 år, 51-55 år, Over 55 år"</formula1>
    </dataValidation>
    <dataValidation allowBlank="1" showInputMessage="1" showErrorMessage="1" prompt="dd.mm.åååå" sqref="B5:B1004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35"/>
  <sheetViews>
    <sheetView showGridLines="0" topLeftCell="A124" zoomScaleNormal="100" workbookViewId="0">
      <selection activeCell="C73" activeCellId="1" sqref="C64 C73"/>
    </sheetView>
  </sheetViews>
  <sheetFormatPr defaultRowHeight="15"/>
  <cols>
    <col min="1" max="1" width="6.140625" customWidth="1"/>
    <col min="2" max="2" width="38" style="10" customWidth="1"/>
    <col min="3" max="3" width="19.42578125" style="10" customWidth="1"/>
    <col min="4" max="4" width="19" style="10" customWidth="1"/>
    <col min="5" max="5" width="19.5703125" customWidth="1"/>
    <col min="6" max="6" width="24.7109375" customWidth="1"/>
    <col min="7" max="7" width="16.5703125" customWidth="1"/>
    <col min="10" max="10" width="17.42578125" bestFit="1" customWidth="1"/>
    <col min="11" max="11" width="15.140625" customWidth="1"/>
    <col min="12" max="12" width="14.5703125" customWidth="1"/>
    <col min="13" max="13" width="10" customWidth="1"/>
  </cols>
  <sheetData>
    <row r="2" spans="2:4" ht="15.75" thickBot="1"/>
    <row r="3" spans="2:4" ht="15.75" thickBot="1">
      <c r="B3" s="39" t="s">
        <v>35</v>
      </c>
      <c r="C3" s="40" t="s">
        <v>21</v>
      </c>
      <c r="D3" s="41" t="s">
        <v>0</v>
      </c>
    </row>
    <row r="4" spans="2:4" ht="15.75" thickBot="1">
      <c r="B4" s="15" t="s">
        <v>27</v>
      </c>
      <c r="C4" s="22">
        <f>COUNTIF(Data!$C$5:$C$1000,"Under 25 år")</f>
        <v>0</v>
      </c>
      <c r="D4" s="6" t="e">
        <f>C4/$C$12</f>
        <v>#DIV/0!</v>
      </c>
    </row>
    <row r="5" spans="2:4" ht="15.75" thickBot="1">
      <c r="B5" s="15" t="s">
        <v>28</v>
      </c>
      <c r="C5" s="22">
        <f>COUNTIF(Data!$C$5:$C$1000,"26-30 år")</f>
        <v>0</v>
      </c>
      <c r="D5" s="6" t="e">
        <f t="shared" ref="D5:D11" si="0">C5/$C$12</f>
        <v>#DIV/0!</v>
      </c>
    </row>
    <row r="6" spans="2:4" ht="15.75" thickBot="1">
      <c r="B6" s="15" t="s">
        <v>29</v>
      </c>
      <c r="C6" s="22">
        <f>COUNTIF(Data!$C$5:$C$1000,"31-35 år")</f>
        <v>0</v>
      </c>
      <c r="D6" s="6" t="e">
        <f t="shared" si="0"/>
        <v>#DIV/0!</v>
      </c>
    </row>
    <row r="7" spans="2:4" ht="15.75" thickBot="1">
      <c r="B7" s="15" t="s">
        <v>30</v>
      </c>
      <c r="C7" s="22">
        <f>COUNTIF(Data!$C$5:$C$1000,"36-40 år")</f>
        <v>0</v>
      </c>
      <c r="D7" s="6" t="e">
        <f t="shared" si="0"/>
        <v>#DIV/0!</v>
      </c>
    </row>
    <row r="8" spans="2:4" ht="15.75" thickBot="1">
      <c r="B8" s="15" t="s">
        <v>31</v>
      </c>
      <c r="C8" s="22">
        <f>COUNTIF(Data!$C$5:$C$1000,"41-45 år")</f>
        <v>0</v>
      </c>
      <c r="D8" s="6" t="e">
        <f>C8/$C$12</f>
        <v>#DIV/0!</v>
      </c>
    </row>
    <row r="9" spans="2:4" ht="15.75" thickBot="1">
      <c r="B9" s="15" t="s">
        <v>32</v>
      </c>
      <c r="C9" s="22">
        <f>COUNTIF(Data!$C$5:$C$1000,"46-50 år")</f>
        <v>0</v>
      </c>
      <c r="D9" s="6" t="e">
        <f t="shared" si="0"/>
        <v>#DIV/0!</v>
      </c>
    </row>
    <row r="10" spans="2:4" ht="15.75" thickBot="1">
      <c r="B10" s="15" t="s">
        <v>33</v>
      </c>
      <c r="C10" s="22">
        <f>COUNTIF(Data!$C$5:$C$1000,"51-55 år")</f>
        <v>0</v>
      </c>
      <c r="D10" s="6" t="e">
        <f t="shared" si="0"/>
        <v>#DIV/0!</v>
      </c>
    </row>
    <row r="11" spans="2:4" ht="15.75" thickBot="1">
      <c r="B11" s="15" t="s">
        <v>34</v>
      </c>
      <c r="C11" s="22">
        <f>COUNTIF(Data!$C$5:$C$1000,"Over 55 år")</f>
        <v>0</v>
      </c>
      <c r="D11" s="6" t="e">
        <f t="shared" si="0"/>
        <v>#DIV/0!</v>
      </c>
    </row>
    <row r="12" spans="2:4" ht="15.75" thickBot="1">
      <c r="B12" s="8" t="s">
        <v>1</v>
      </c>
      <c r="C12" s="78">
        <f>SUM(C4:C11)</f>
        <v>0</v>
      </c>
      <c r="D12" s="3" t="e">
        <f>SUM(D4:D11)</f>
        <v>#DIV/0!</v>
      </c>
    </row>
    <row r="14" spans="2:4" ht="15.75" thickBot="1"/>
    <row r="15" spans="2:4" ht="15.75" thickBot="1">
      <c r="B15" s="39" t="s">
        <v>36</v>
      </c>
      <c r="C15" s="40" t="s">
        <v>21</v>
      </c>
      <c r="D15" s="41" t="s">
        <v>0</v>
      </c>
    </row>
    <row r="16" spans="2:4" ht="15.75" thickBot="1">
      <c r="B16" s="11" t="s">
        <v>12</v>
      </c>
      <c r="C16" s="1">
        <f>COUNTIF(Data!D5:D1001,"Mand")</f>
        <v>0</v>
      </c>
      <c r="D16" s="23" t="e">
        <f>C16/$C$18</f>
        <v>#DIV/0!</v>
      </c>
    </row>
    <row r="17" spans="2:6" ht="15.75" thickBot="1">
      <c r="B17" s="12" t="s">
        <v>13</v>
      </c>
      <c r="C17" s="1">
        <f>COUNTIF(Data!D5:D1001,"Kvinde")</f>
        <v>0</v>
      </c>
      <c r="D17" s="23" t="e">
        <f>C17/$C$18</f>
        <v>#DIV/0!</v>
      </c>
    </row>
    <row r="18" spans="2:6" ht="15.75" thickBot="1">
      <c r="B18" s="8" t="s">
        <v>1</v>
      </c>
      <c r="C18" s="2">
        <f>SUM(C16:C17)</f>
        <v>0</v>
      </c>
      <c r="D18" s="24" t="e">
        <f>SUM(D16:D17)</f>
        <v>#DIV/0!</v>
      </c>
    </row>
    <row r="19" spans="2:6" ht="15.75" thickBot="1">
      <c r="B19" s="68"/>
      <c r="C19" s="69"/>
      <c r="D19" s="70"/>
    </row>
    <row r="20" spans="2:6" ht="27" thickBot="1">
      <c r="B20" s="42" t="s">
        <v>111</v>
      </c>
      <c r="C20" s="40" t="s">
        <v>21</v>
      </c>
      <c r="D20" s="41" t="s">
        <v>0</v>
      </c>
    </row>
    <row r="21" spans="2:6" ht="15.75" thickBot="1">
      <c r="B21" s="15" t="s">
        <v>104</v>
      </c>
      <c r="C21" s="22">
        <f>COUNTIF(Data!$E$5:$E$1000,"0-3 måneder")</f>
        <v>0</v>
      </c>
      <c r="D21" s="6" t="e">
        <f t="shared" ref="D21:D27" si="1">C21/$C$37</f>
        <v>#DIV/0!</v>
      </c>
    </row>
    <row r="22" spans="2:6" ht="15.75" thickBot="1">
      <c r="B22" s="15" t="s">
        <v>105</v>
      </c>
      <c r="C22" s="22">
        <f>COUNTIF(Data!$E$5:$E$1000,"4-6 måneder")</f>
        <v>0</v>
      </c>
      <c r="D22" s="6" t="e">
        <f t="shared" si="1"/>
        <v>#DIV/0!</v>
      </c>
    </row>
    <row r="23" spans="2:6" ht="15.75" thickBot="1">
      <c r="B23" s="15" t="s">
        <v>106</v>
      </c>
      <c r="C23" s="22">
        <f>COUNTIF(Data!$E$5:$E$1000,"7-9 måneder")</f>
        <v>0</v>
      </c>
      <c r="D23" s="6" t="e">
        <f t="shared" si="1"/>
        <v>#DIV/0!</v>
      </c>
    </row>
    <row r="24" spans="2:6" ht="15.75" thickBot="1">
      <c r="B24" s="15" t="s">
        <v>107</v>
      </c>
      <c r="C24" s="22">
        <f>COUNTIF(Data!$E$5:$E$1000,"10-12 måneder")</f>
        <v>0</v>
      </c>
      <c r="D24" s="6" t="e">
        <f t="shared" si="1"/>
        <v>#DIV/0!</v>
      </c>
    </row>
    <row r="25" spans="2:6" ht="15.75" thickBot="1">
      <c r="B25" s="15" t="s">
        <v>108</v>
      </c>
      <c r="C25" s="22">
        <f>COUNTIF(Data!$E$5:$E$1000,"13-18 måneder")</f>
        <v>0</v>
      </c>
      <c r="D25" s="6" t="e">
        <f t="shared" si="1"/>
        <v>#DIV/0!</v>
      </c>
    </row>
    <row r="26" spans="2:6" ht="15.75" thickBot="1">
      <c r="B26" s="15" t="s">
        <v>109</v>
      </c>
      <c r="C26" s="22">
        <f>COUNTIF(Data!$E$5:$E$1000,"19-24 måneder")</f>
        <v>0</v>
      </c>
      <c r="D26" s="6" t="e">
        <f t="shared" si="1"/>
        <v>#DIV/0!</v>
      </c>
    </row>
    <row r="27" spans="2:6" ht="15.75" thickBot="1">
      <c r="B27" s="15" t="s">
        <v>110</v>
      </c>
      <c r="C27" s="22">
        <f>COUNTIF(Data!$E$5:$E$1000,"Over 24 måneder")</f>
        <v>0</v>
      </c>
      <c r="D27" s="6" t="e">
        <f t="shared" si="1"/>
        <v>#DIV/0!</v>
      </c>
    </row>
    <row r="28" spans="2:6" ht="15.75" thickBot="1">
      <c r="B28" s="8" t="s">
        <v>1</v>
      </c>
      <c r="C28" s="78">
        <f>SUM(C21:C27)</f>
        <v>0</v>
      </c>
      <c r="D28" s="3" t="e">
        <f>SUM(D21:D27)</f>
        <v>#DIV/0!</v>
      </c>
      <c r="E28" s="4"/>
      <c r="F28" s="4"/>
    </row>
    <row r="29" spans="2:6" ht="15.75" thickBot="1">
      <c r="B29" s="14"/>
      <c r="C29" s="14"/>
      <c r="D29" s="26"/>
      <c r="E29" s="5"/>
      <c r="F29" s="5"/>
    </row>
    <row r="30" spans="2:6" ht="15.75" thickBot="1">
      <c r="B30" s="39" t="s">
        <v>5</v>
      </c>
      <c r="C30" s="40" t="s">
        <v>21</v>
      </c>
      <c r="D30" s="41" t="s">
        <v>0</v>
      </c>
      <c r="E30" s="5"/>
      <c r="F30" s="5"/>
    </row>
    <row r="31" spans="2:6" ht="15.75" thickBot="1">
      <c r="B31" s="15" t="s">
        <v>16</v>
      </c>
      <c r="C31" s="22">
        <f>COUNTIF(Data!$G$5:$G$1001,"Folkeskole")</f>
        <v>0</v>
      </c>
      <c r="D31" s="6" t="e">
        <f t="shared" ref="D31:D37" si="2">C31/$C$38</f>
        <v>#DIV/0!</v>
      </c>
      <c r="E31" s="4"/>
      <c r="F31" s="4"/>
    </row>
    <row r="32" spans="2:6" ht="15.75" thickBot="1">
      <c r="B32" s="9" t="s">
        <v>17</v>
      </c>
      <c r="C32" s="22">
        <f>COUNTIF(Data!$G$5:$G$1001,"Gymnasie, HF")</f>
        <v>0</v>
      </c>
      <c r="D32" s="6" t="e">
        <f t="shared" si="2"/>
        <v>#DIV/0!</v>
      </c>
      <c r="E32" s="4"/>
      <c r="F32" s="4"/>
    </row>
    <row r="33" spans="2:6" ht="15.75" thickBot="1">
      <c r="B33" s="9" t="s">
        <v>18</v>
      </c>
      <c r="C33" s="22">
        <f>COUNTIF(Data!$G$5:$G$1001,"Erhvervsfaglig uddannelse")</f>
        <v>0</v>
      </c>
      <c r="D33" s="6" t="e">
        <f t="shared" si="2"/>
        <v>#DIV/0!</v>
      </c>
      <c r="E33" s="4"/>
      <c r="F33" s="4"/>
    </row>
    <row r="34" spans="2:6" ht="15.75" thickBot="1">
      <c r="B34" s="31" t="s">
        <v>14</v>
      </c>
      <c r="C34" s="22">
        <f>COUNTIF(Data!$G$5:$G$1001,"Kort videregående uddannelse")</f>
        <v>0</v>
      </c>
      <c r="D34" s="6" t="e">
        <f t="shared" si="2"/>
        <v>#DIV/0!</v>
      </c>
      <c r="E34" s="4"/>
      <c r="F34" s="4"/>
    </row>
    <row r="35" spans="2:6" ht="15.75" thickBot="1">
      <c r="B35" s="9" t="s">
        <v>15</v>
      </c>
      <c r="C35" s="22">
        <f>COUNTIF(Data!$G$5:$G$1001,"Mellemlang videregående uddannelse")</f>
        <v>0</v>
      </c>
      <c r="D35" s="6" t="e">
        <f t="shared" si="2"/>
        <v>#DIV/0!</v>
      </c>
      <c r="E35" s="4"/>
      <c r="F35" s="4"/>
    </row>
    <row r="36" spans="2:6" ht="15.75" thickBot="1">
      <c r="B36" s="18" t="s">
        <v>19</v>
      </c>
      <c r="C36" s="22">
        <f>COUNTIF(Data!$G$5:$G$1001,"Lang videregående uddannelse")</f>
        <v>0</v>
      </c>
      <c r="D36" s="6" t="e">
        <f t="shared" si="2"/>
        <v>#DIV/0!</v>
      </c>
      <c r="E36" s="4"/>
      <c r="F36" s="4"/>
    </row>
    <row r="37" spans="2:6" ht="15.75" thickBot="1">
      <c r="B37" s="28" t="s">
        <v>20</v>
      </c>
      <c r="C37" s="22">
        <f>COUNTIF(Data!$G$5:$G$1001,"Andet")</f>
        <v>0</v>
      </c>
      <c r="D37" s="6" t="e">
        <f t="shared" si="2"/>
        <v>#DIV/0!</v>
      </c>
      <c r="E37" s="4"/>
      <c r="F37" s="4"/>
    </row>
    <row r="38" spans="2:6" ht="15.75" thickBot="1">
      <c r="B38" s="8" t="s">
        <v>1</v>
      </c>
      <c r="C38" s="29">
        <f>SUM(C31:C37)</f>
        <v>0</v>
      </c>
      <c r="D38" s="3" t="e">
        <f>SUM(D31:D37)</f>
        <v>#DIV/0!</v>
      </c>
      <c r="E38" s="7"/>
      <c r="F38" s="7"/>
    </row>
    <row r="39" spans="2:6">
      <c r="B39" s="19"/>
      <c r="C39" s="19"/>
      <c r="D39" s="20"/>
      <c r="E39" s="7"/>
      <c r="F39" s="7"/>
    </row>
    <row r="40" spans="2:6" ht="15.75" thickBot="1">
      <c r="B40" s="19"/>
      <c r="C40" s="19"/>
      <c r="D40" s="20"/>
      <c r="E40" s="7"/>
      <c r="F40" s="7"/>
    </row>
    <row r="41" spans="2:6" ht="15.75" thickBot="1">
      <c r="B41" s="39" t="s">
        <v>7</v>
      </c>
      <c r="C41" s="40" t="s">
        <v>21</v>
      </c>
      <c r="D41" s="41" t="s">
        <v>0</v>
      </c>
      <c r="E41" s="7"/>
    </row>
    <row r="42" spans="2:6" ht="15.75" thickBot="1">
      <c r="B42" s="15" t="s">
        <v>24</v>
      </c>
      <c r="C42" s="29">
        <f>COUNTIFS(Data!$I$5:$I$1000,"&lt;6")</f>
        <v>0</v>
      </c>
      <c r="D42" s="75" t="e">
        <f>C42/$C$49</f>
        <v>#DIV/0!</v>
      </c>
      <c r="E42" s="7"/>
      <c r="F42" s="7"/>
    </row>
    <row r="43" spans="2:6" ht="15.75" thickBot="1">
      <c r="B43" s="15" t="s">
        <v>23</v>
      </c>
      <c r="C43" s="29">
        <f>COUNTIFS(Data!$I$5:$I$1000,"&lt;9")-C42</f>
        <v>0</v>
      </c>
      <c r="D43" s="75" t="e">
        <f>C43/$C$49</f>
        <v>#DIV/0!</v>
      </c>
      <c r="E43" s="7"/>
      <c r="F43" s="7"/>
    </row>
    <row r="44" spans="2:6" ht="15.75" thickBot="1">
      <c r="B44" s="15" t="s">
        <v>26</v>
      </c>
      <c r="C44" s="29">
        <f>COUNTIFS(Data!$I$5:$I$1000,"&gt;8",Data!$I$5:$I$1000,"&lt;13")</f>
        <v>0</v>
      </c>
      <c r="D44" s="75" t="e">
        <f>C44/$C$49</f>
        <v>#DIV/0!</v>
      </c>
      <c r="E44" s="7"/>
      <c r="F44" s="7"/>
    </row>
    <row r="45" spans="2:6" ht="15.75" thickBot="1">
      <c r="B45" s="15" t="s">
        <v>25</v>
      </c>
      <c r="C45" s="29">
        <f>COUNTIFS(Data!$I$5:$I$1000,"&gt;13",Data!$I$5:$I$1000,"&lt;16")</f>
        <v>0</v>
      </c>
      <c r="D45" s="75" t="e">
        <f>C45/$C$49</f>
        <v>#DIV/0!</v>
      </c>
      <c r="E45" s="7"/>
      <c r="F45" s="7"/>
    </row>
    <row r="46" spans="2:6" ht="15.75" thickBot="1">
      <c r="B46" s="74" t="s">
        <v>22</v>
      </c>
      <c r="C46" s="29">
        <f>COUNTIFS(Data!$I$5:$I$1000,"&gt;15",Data!$I$5:$I$1000,"&lt;19")</f>
        <v>0</v>
      </c>
      <c r="D46" s="75" t="e">
        <f>C46/$C$49</f>
        <v>#DIV/0!</v>
      </c>
      <c r="E46" s="7"/>
      <c r="F46" s="7"/>
    </row>
    <row r="47" spans="2:6" ht="15.75" thickBot="1">
      <c r="B47" s="74" t="s">
        <v>214</v>
      </c>
      <c r="C47" s="29">
        <f>COUNTIFS(Data!$I$5:$I$1000,"&gt;18",Data!$I$5:$I$1000,"&lt;26")</f>
        <v>0</v>
      </c>
      <c r="D47" s="75" t="e">
        <f t="shared" ref="D47:D48" si="3">C47/$C$49</f>
        <v>#DIV/0!</v>
      </c>
      <c r="E47" s="7"/>
      <c r="F47" s="7"/>
    </row>
    <row r="48" spans="2:6" ht="15.75" thickBot="1">
      <c r="B48" s="29" t="s">
        <v>215</v>
      </c>
      <c r="C48" s="29">
        <f>COUNTIFS(Data!$I$5:$I$1000,"Over 25")</f>
        <v>0</v>
      </c>
      <c r="D48" s="75" t="e">
        <f t="shared" si="3"/>
        <v>#DIV/0!</v>
      </c>
      <c r="E48" s="7"/>
      <c r="F48" s="7"/>
    </row>
    <row r="49" spans="2:6" ht="15.75" thickBot="1">
      <c r="B49" s="8" t="s">
        <v>1</v>
      </c>
      <c r="C49" s="76">
        <f>SUM(C42:C48)</f>
        <v>0</v>
      </c>
      <c r="D49" s="3" t="e">
        <f>SUM(D42:D48)</f>
        <v>#DIV/0!</v>
      </c>
      <c r="E49" s="7"/>
      <c r="F49" s="7"/>
    </row>
    <row r="50" spans="2:6">
      <c r="B50" s="19"/>
      <c r="C50" s="19"/>
      <c r="D50" s="20"/>
      <c r="E50" s="7"/>
      <c r="F50" s="7"/>
    </row>
    <row r="51" spans="2:6" ht="15.75" thickBot="1">
      <c r="B51" s="19"/>
      <c r="C51" s="19"/>
      <c r="D51" s="20"/>
      <c r="E51" s="7"/>
      <c r="F51" s="7"/>
    </row>
    <row r="52" spans="2:6" ht="15.75" thickBot="1">
      <c r="B52" s="39" t="s">
        <v>6</v>
      </c>
      <c r="C52" s="40" t="s">
        <v>21</v>
      </c>
      <c r="D52" s="41" t="s">
        <v>0</v>
      </c>
      <c r="E52" s="7"/>
      <c r="F52" s="7"/>
    </row>
    <row r="53" spans="2:6" ht="15.75" thickBot="1">
      <c r="B53" s="11" t="s">
        <v>37</v>
      </c>
      <c r="C53" s="1">
        <f>COUNTIF(Data!J2:J1001,"Dreng")</f>
        <v>0</v>
      </c>
      <c r="D53" s="23" t="e">
        <f>C53/$C$55</f>
        <v>#DIV/0!</v>
      </c>
      <c r="E53" s="7"/>
      <c r="F53" s="7"/>
    </row>
    <row r="54" spans="2:6" ht="15.75" thickBot="1">
      <c r="B54" s="12" t="s">
        <v>38</v>
      </c>
      <c r="C54" s="1">
        <f>COUNTIF(Data!J2:J1001,"Pige")</f>
        <v>0</v>
      </c>
      <c r="D54" s="23" t="e">
        <f>C54/$C$55</f>
        <v>#DIV/0!</v>
      </c>
      <c r="E54" s="7"/>
      <c r="F54" s="7"/>
    </row>
    <row r="55" spans="2:6" ht="15.75" thickBot="1">
      <c r="B55" s="8" t="s">
        <v>1</v>
      </c>
      <c r="C55" s="2">
        <f>SUM(C53:C54)</f>
        <v>0</v>
      </c>
      <c r="D55" s="24" t="e">
        <f>SUM(D53:D54)</f>
        <v>#DIV/0!</v>
      </c>
      <c r="E55" s="7"/>
      <c r="F55" s="7"/>
    </row>
    <row r="56" spans="2:6">
      <c r="B56" s="19"/>
      <c r="C56" s="19"/>
      <c r="D56" s="20"/>
      <c r="E56" s="7"/>
      <c r="F56" s="7"/>
    </row>
    <row r="57" spans="2:6" ht="15.75" thickBot="1">
      <c r="B57" s="13"/>
      <c r="C57" s="13"/>
      <c r="D57" s="25"/>
      <c r="E57" s="4"/>
      <c r="F57" s="4"/>
    </row>
    <row r="58" spans="2:6" ht="15.75" thickBot="1">
      <c r="B58" s="39" t="s">
        <v>73</v>
      </c>
      <c r="C58" s="40" t="s">
        <v>21</v>
      </c>
      <c r="D58" s="41" t="s">
        <v>0</v>
      </c>
      <c r="E58" s="5"/>
    </row>
    <row r="59" spans="2:6" ht="27" thickBot="1">
      <c r="B59" s="47" t="s">
        <v>74</v>
      </c>
      <c r="C59" s="1">
        <f>COUNTIF(Data!$K$5:$K$1001,"Fysisk funktionsnedsættelse")</f>
        <v>0</v>
      </c>
      <c r="D59" s="6" t="e">
        <f>C59/$C$64</f>
        <v>#DIV/0!</v>
      </c>
      <c r="E59" s="4"/>
    </row>
    <row r="60" spans="2:6" ht="31.5" customHeight="1" thickBot="1">
      <c r="B60" s="32" t="s">
        <v>75</v>
      </c>
      <c r="C60" s="1">
        <f>COUNTIF(Data!$K$5:$K$1001,"Psykisk funktionsnedsættelse")</f>
        <v>0</v>
      </c>
      <c r="D60" s="6" t="e">
        <f t="shared" ref="D60:D63" si="4">C60/$C$64</f>
        <v>#DIV/0!</v>
      </c>
      <c r="E60" s="4"/>
    </row>
    <row r="61" spans="2:6" ht="39.75" thickBot="1">
      <c r="B61" s="32" t="s">
        <v>76</v>
      </c>
      <c r="C61" s="1">
        <f>COUNTIF(Data!$K$5:$K$1001,"Intellektuel eller kognitiv forstyrrelse")</f>
        <v>0</v>
      </c>
      <c r="D61" s="6" t="e">
        <f t="shared" si="4"/>
        <v>#DIV/0!</v>
      </c>
      <c r="E61" s="4"/>
    </row>
    <row r="62" spans="2:6" ht="15.75" thickBot="1">
      <c r="B62" s="33" t="s">
        <v>77</v>
      </c>
      <c r="C62" s="1">
        <f>COUNTIF(Data!$K$5:$K$1001,"Multiple funktionsnedsættelser")</f>
        <v>0</v>
      </c>
      <c r="D62" s="6" t="e">
        <f t="shared" si="4"/>
        <v>#DIV/0!</v>
      </c>
      <c r="E62" s="4"/>
      <c r="F62" s="4"/>
    </row>
    <row r="63" spans="2:6" ht="15.75" thickBot="1">
      <c r="B63" s="17" t="s">
        <v>20</v>
      </c>
      <c r="C63" s="1">
        <f>COUNTIF(Data!$K$5:$K$1001,"Anden")</f>
        <v>0</v>
      </c>
      <c r="D63" s="6" t="e">
        <f t="shared" si="4"/>
        <v>#DIV/0!</v>
      </c>
      <c r="E63" s="4"/>
      <c r="F63" s="4"/>
    </row>
    <row r="64" spans="2:6" ht="15.75" thickBot="1">
      <c r="B64" s="8" t="s">
        <v>1</v>
      </c>
      <c r="C64" s="78">
        <f>SUM(C59:C63)</f>
        <v>0</v>
      </c>
      <c r="D64" s="3" t="e">
        <f>SUM(D59:D63)</f>
        <v>#DIV/0!</v>
      </c>
      <c r="E64" s="7"/>
      <c r="F64" s="7"/>
    </row>
    <row r="65" spans="2:6">
      <c r="B65" s="19"/>
      <c r="C65" s="19"/>
      <c r="D65" s="20"/>
      <c r="E65" s="7"/>
      <c r="F65" s="7"/>
    </row>
    <row r="66" spans="2:6" ht="15.75" thickBot="1">
      <c r="B66" s="13"/>
      <c r="C66" s="13"/>
      <c r="D66" s="25"/>
      <c r="E66" s="4"/>
      <c r="F66" s="4"/>
    </row>
    <row r="67" spans="2:6" ht="15.75" thickBot="1">
      <c r="B67" s="42" t="s">
        <v>39</v>
      </c>
      <c r="C67" s="40" t="s">
        <v>21</v>
      </c>
      <c r="D67" s="41" t="s">
        <v>0</v>
      </c>
      <c r="E67" s="5"/>
      <c r="F67" s="5"/>
    </row>
    <row r="68" spans="2:6" ht="15.75" thickBot="1">
      <c r="B68" s="15" t="s">
        <v>40</v>
      </c>
      <c r="C68" s="1">
        <f>COUNTIF(Data!$M$5:$M$1001,"Slet ikke")</f>
        <v>0</v>
      </c>
      <c r="D68" s="6" t="e">
        <f>C68/$C$73</f>
        <v>#DIV/0!</v>
      </c>
      <c r="E68" s="4"/>
      <c r="F68" s="4"/>
    </row>
    <row r="69" spans="2:6" ht="15.75" thickBot="1">
      <c r="B69" s="16" t="s">
        <v>41</v>
      </c>
      <c r="C69" s="1">
        <f>COUNTIF(Data!$M$5:$M$1001,"Kun lidt")</f>
        <v>0</v>
      </c>
      <c r="D69" s="6" t="e">
        <f>C69/$C$73</f>
        <v>#DIV/0!</v>
      </c>
      <c r="E69" s="4"/>
      <c r="F69" s="4"/>
    </row>
    <row r="70" spans="2:6" ht="15.75" thickBot="1">
      <c r="B70" s="16" t="s">
        <v>42</v>
      </c>
      <c r="C70" s="1">
        <f>COUNTIF(Data!$M$5:$M$1001,"Moderat")</f>
        <v>0</v>
      </c>
      <c r="D70" s="6" t="e">
        <f>C70/$C$73</f>
        <v>#DIV/0!</v>
      </c>
      <c r="E70" s="4"/>
      <c r="F70" s="4"/>
    </row>
    <row r="71" spans="2:6" ht="15.75" thickBot="1">
      <c r="B71" s="17" t="s">
        <v>43</v>
      </c>
      <c r="C71" s="1">
        <f>COUNTIF(Data!$M$5:$M$1001,"Ret meget")</f>
        <v>0</v>
      </c>
      <c r="D71" s="6" t="e">
        <f>C71/$C$73</f>
        <v>#DIV/0!</v>
      </c>
      <c r="E71" s="4"/>
      <c r="F71" s="4"/>
    </row>
    <row r="72" spans="2:6" ht="15.75" thickBot="1">
      <c r="B72" s="17" t="s">
        <v>44</v>
      </c>
      <c r="C72" s="1">
        <f>COUNTIF(Data!$M$5:$M$1001,"Virkelig meget")</f>
        <v>0</v>
      </c>
      <c r="D72" s="21" t="e">
        <f>C72/$C$73</f>
        <v>#DIV/0!</v>
      </c>
      <c r="E72" s="4"/>
      <c r="F72" s="4"/>
    </row>
    <row r="73" spans="2:6" ht="15.75" thickBot="1">
      <c r="B73" s="8" t="s">
        <v>1</v>
      </c>
      <c r="C73" s="78">
        <f>SUM(C68:C72)</f>
        <v>0</v>
      </c>
      <c r="D73" s="3" t="e">
        <f>SUM(D68:D72)</f>
        <v>#DIV/0!</v>
      </c>
      <c r="E73" s="7"/>
      <c r="F73" s="7"/>
    </row>
    <row r="74" spans="2:6">
      <c r="B74" s="19"/>
      <c r="C74" s="19"/>
      <c r="D74" s="20"/>
      <c r="E74" s="7"/>
      <c r="F74" s="7"/>
    </row>
    <row r="75" spans="2:6" ht="15.75" thickBot="1">
      <c r="B75" s="19"/>
      <c r="C75" s="19"/>
      <c r="D75" s="20"/>
      <c r="E75" s="7"/>
      <c r="F75" s="7"/>
    </row>
    <row r="76" spans="2:6" ht="15.75" thickBot="1">
      <c r="B76" s="39" t="s">
        <v>61</v>
      </c>
      <c r="C76" s="40" t="s">
        <v>21</v>
      </c>
      <c r="D76" s="41" t="s">
        <v>0</v>
      </c>
      <c r="E76" s="7"/>
      <c r="F76" s="7"/>
    </row>
    <row r="77" spans="2:6" ht="15.75" thickBot="1">
      <c r="B77" s="11" t="s">
        <v>62</v>
      </c>
      <c r="C77" s="1">
        <f>COUNTIF(Data!$N$5:$N$1001,"Ja")</f>
        <v>0</v>
      </c>
      <c r="D77" s="23" t="e">
        <f>C77/$C$79</f>
        <v>#DIV/0!</v>
      </c>
      <c r="E77" s="7"/>
      <c r="F77" s="7"/>
    </row>
    <row r="78" spans="2:6" ht="15.75" thickBot="1">
      <c r="B78" s="12" t="s">
        <v>63</v>
      </c>
      <c r="C78" s="1">
        <f>COUNTIF(Data!$N$5:$N$1001,"Nej")</f>
        <v>0</v>
      </c>
      <c r="D78" s="23" t="e">
        <f>C78/$C$79</f>
        <v>#DIV/0!</v>
      </c>
      <c r="E78" s="7"/>
      <c r="F78" s="7"/>
    </row>
    <row r="79" spans="2:6" ht="15.75" thickBot="1">
      <c r="B79" s="8" t="s">
        <v>1</v>
      </c>
      <c r="C79" s="2">
        <f>SUM(C77:C78)</f>
        <v>0</v>
      </c>
      <c r="D79" s="24" t="e">
        <f>SUM(D77:D78)</f>
        <v>#DIV/0!</v>
      </c>
      <c r="E79" s="7"/>
      <c r="F79" s="7"/>
    </row>
    <row r="80" spans="2:6">
      <c r="B80" s="19"/>
      <c r="C80" s="19"/>
      <c r="D80" s="20"/>
      <c r="E80" s="7"/>
      <c r="F80" s="7"/>
    </row>
    <row r="81" spans="2:9">
      <c r="B81" s="19"/>
      <c r="C81" s="19"/>
      <c r="D81" s="20"/>
      <c r="E81" s="7"/>
      <c r="F81" s="7"/>
    </row>
    <row r="82" spans="2:9">
      <c r="B82" s="19"/>
      <c r="C82" s="19"/>
      <c r="D82" s="20"/>
      <c r="E82" s="7"/>
      <c r="F82" s="7"/>
    </row>
    <row r="83" spans="2:9">
      <c r="B83" s="19"/>
      <c r="C83" s="19"/>
      <c r="D83" s="20"/>
      <c r="E83" s="7"/>
      <c r="F83" s="7"/>
    </row>
    <row r="84" spans="2:9" ht="15.75" thickBot="1">
      <c r="B84" s="19"/>
      <c r="C84" s="19"/>
      <c r="D84" s="20"/>
      <c r="E84" s="7"/>
      <c r="F84" s="7"/>
    </row>
    <row r="85" spans="2:9" ht="18.75" thickBot="1">
      <c r="B85" s="13"/>
      <c r="C85" s="84" t="s">
        <v>21</v>
      </c>
      <c r="D85" s="85"/>
      <c r="E85" s="85"/>
      <c r="F85" s="85"/>
      <c r="G85" s="85"/>
      <c r="H85" s="86"/>
    </row>
    <row r="86" spans="2:9" ht="15.75" thickBot="1">
      <c r="B86" s="50" t="s">
        <v>9</v>
      </c>
      <c r="C86" s="40" t="s">
        <v>3</v>
      </c>
      <c r="D86" s="40" t="s">
        <v>4</v>
      </c>
      <c r="E86" s="40" t="s">
        <v>45</v>
      </c>
      <c r="F86" s="40" t="s">
        <v>40</v>
      </c>
      <c r="G86" s="51" t="s">
        <v>2</v>
      </c>
      <c r="H86" s="41" t="s">
        <v>1</v>
      </c>
      <c r="I86" s="5"/>
    </row>
    <row r="87" spans="2:9" ht="30.75" thickBot="1">
      <c r="B87" s="48" t="s">
        <v>64</v>
      </c>
      <c r="C87" s="49">
        <f>COUNTIF(Data!$O$5:$O$1001, "I høj grad")</f>
        <v>0</v>
      </c>
      <c r="D87" s="49">
        <f>COUNTIF(Data!$O$5:$O$1001, "I nogen grad")</f>
        <v>0</v>
      </c>
      <c r="E87" s="49">
        <f>COUNTIF(Data!$O$5:$O$1001, "I mindre grad")</f>
        <v>0</v>
      </c>
      <c r="F87" s="49">
        <f>COUNTIF(Data!$O$5:$O$1001, "Slet ikke")</f>
        <v>0</v>
      </c>
      <c r="G87" s="49">
        <f>COUNTIF(Data!$O$5:$O$1001, "Ved ikke")</f>
        <v>0</v>
      </c>
      <c r="H87" s="29">
        <f>SUM(C87:G87)</f>
        <v>0</v>
      </c>
      <c r="I87" s="4"/>
    </row>
    <row r="88" spans="2:9" ht="45.75" thickBot="1">
      <c r="B88" s="44" t="s">
        <v>49</v>
      </c>
      <c r="C88" s="35">
        <f>COUNTIF(Data!$P$5:$P$1001, "I høj grad")</f>
        <v>0</v>
      </c>
      <c r="D88" s="35">
        <f>COUNTIF(Data!$P$5:$P$1001, "I nogen grad")</f>
        <v>0</v>
      </c>
      <c r="E88" s="35">
        <f>COUNTIF(Data!$P$5:$P$1001, "I mindre grad")</f>
        <v>0</v>
      </c>
      <c r="F88" s="35">
        <f>COUNTIF(Data!$P$5:$P$1001, "Slet ikke")</f>
        <v>0</v>
      </c>
      <c r="G88" s="35">
        <f>COUNTIF(Data!$P$5:$P$1001, "Ved ikke")</f>
        <v>0</v>
      </c>
      <c r="H88" s="29">
        <f t="shared" ref="H88:H96" si="5">SUM(C88:G88)</f>
        <v>0</v>
      </c>
      <c r="I88" s="4"/>
    </row>
    <row r="89" spans="2:9" ht="35.25" customHeight="1" thickBot="1">
      <c r="B89" s="43" t="s">
        <v>50</v>
      </c>
      <c r="C89" s="35">
        <f>COUNTIF(Data!$Q$5:$Q$1001, "I høj grad")</f>
        <v>0</v>
      </c>
      <c r="D89" s="35">
        <f>COUNTIF(Data!$Q$5:$Q$1001, "I nogen grad")</f>
        <v>0</v>
      </c>
      <c r="E89" s="35">
        <f>COUNTIF(Data!$Q$5:$Q$1001, "I mindre grad")</f>
        <v>0</v>
      </c>
      <c r="F89" s="35">
        <f>COUNTIF(Data!$Q$5:$Q$1001, "Slet ikke")</f>
        <v>0</v>
      </c>
      <c r="G89" s="35">
        <f>COUNTIF(Data!$Q$5:$Q$1001, "Ved ikke")</f>
        <v>0</v>
      </c>
      <c r="H89" s="29">
        <f t="shared" si="5"/>
        <v>0</v>
      </c>
      <c r="I89" s="4"/>
    </row>
    <row r="90" spans="2:9" ht="30.75" thickBot="1">
      <c r="B90" s="43" t="s">
        <v>51</v>
      </c>
      <c r="C90" s="35">
        <f>COUNTIF(Data!$R$5:$R$1001, "I høj grad")</f>
        <v>0</v>
      </c>
      <c r="D90" s="35">
        <f>COUNTIF(Data!$R$5:$R$1001, "I nogen grad")</f>
        <v>0</v>
      </c>
      <c r="E90" s="35">
        <f>COUNTIF(Data!$R$5:$R$1001, "I mindre grad")</f>
        <v>0</v>
      </c>
      <c r="F90" s="35">
        <f>COUNTIF(Data!$R$5:$R$1001, "Slet ikke")</f>
        <v>0</v>
      </c>
      <c r="G90" s="35">
        <f>COUNTIF(Data!$R$5:$R$1001, "Ved ikke")</f>
        <v>0</v>
      </c>
      <c r="H90" s="29">
        <f t="shared" si="5"/>
        <v>0</v>
      </c>
      <c r="I90" s="4"/>
    </row>
    <row r="91" spans="2:9" ht="30.75" thickBot="1">
      <c r="B91" s="43" t="s">
        <v>52</v>
      </c>
      <c r="C91" s="35">
        <f>COUNTIF(Data!$S$5:$S$1001, "I høj grad")</f>
        <v>0</v>
      </c>
      <c r="D91" s="35">
        <f>COUNTIF(Data!$S$5:$S$1001, "I nogen grad")</f>
        <v>0</v>
      </c>
      <c r="E91" s="35">
        <f>COUNTIF(Data!$S$5:$S$1001, "I mindre grad")</f>
        <v>0</v>
      </c>
      <c r="F91" s="35">
        <f>COUNTIF(Data!$S$5:$S$1001, "Slet ikke")</f>
        <v>0</v>
      </c>
      <c r="G91" s="35">
        <f>COUNTIF(Data!$S$5:$S$1001, "Ved ikke")</f>
        <v>0</v>
      </c>
      <c r="H91" s="29">
        <f t="shared" si="5"/>
        <v>0</v>
      </c>
      <c r="I91" s="4"/>
    </row>
    <row r="92" spans="2:9" ht="58.5" customHeight="1" thickBot="1">
      <c r="B92" s="43" t="s">
        <v>53</v>
      </c>
      <c r="C92" s="35">
        <f>COUNTIF(Data!$T$5:$T$1001, "I høj grad")</f>
        <v>0</v>
      </c>
      <c r="D92" s="35">
        <f>COUNTIF(Data!$T$5:$T$1001, "I nogen grad")</f>
        <v>0</v>
      </c>
      <c r="E92" s="35">
        <f>COUNTIF(Data!$T$5:$T$1001, "I mindre grad")</f>
        <v>0</v>
      </c>
      <c r="F92" s="35">
        <f>COUNTIF(Data!$T$5:$T$1001, "Slet ikke")</f>
        <v>0</v>
      </c>
      <c r="G92" s="35">
        <f>COUNTIF(Data!$T$5:$T$1001, "Ved ikke")</f>
        <v>0</v>
      </c>
      <c r="H92" s="29">
        <f t="shared" si="5"/>
        <v>0</v>
      </c>
      <c r="I92" s="4"/>
    </row>
    <row r="93" spans="2:9" ht="30.75" thickBot="1">
      <c r="B93" s="43" t="s">
        <v>54</v>
      </c>
      <c r="C93" s="35">
        <f>COUNTIF(Data!$U$5:$U$1001, "I høj grad")</f>
        <v>0</v>
      </c>
      <c r="D93" s="35">
        <f>COUNTIF(Data!$U$5:$U$1001, "I nogen grad")</f>
        <v>0</v>
      </c>
      <c r="E93" s="35">
        <f>COUNTIF(Data!$U$5:$U$1001, "I mindre grad")</f>
        <v>0</v>
      </c>
      <c r="F93" s="35">
        <f>COUNTIF(Data!$U$5:$U$1001, "Slet ikke")</f>
        <v>0</v>
      </c>
      <c r="G93" s="35">
        <f>COUNTIF(Data!$U$5:$U$1001, "Ved ikke")</f>
        <v>0</v>
      </c>
      <c r="H93" s="29">
        <f t="shared" si="5"/>
        <v>0</v>
      </c>
      <c r="I93" s="4"/>
    </row>
    <row r="94" spans="2:9" ht="30.75" thickBot="1">
      <c r="B94" s="43" t="s">
        <v>55</v>
      </c>
      <c r="C94" s="35">
        <f>COUNTIF(Data!$V$5:$V$1001, "I høj grad")</f>
        <v>0</v>
      </c>
      <c r="D94" s="35">
        <f>COUNTIF(Data!$V$5:$V$1001, "I nogen grad")</f>
        <v>0</v>
      </c>
      <c r="E94" s="35">
        <f>COUNTIF(Data!$V$5:$V$1001, "I mindre grad")</f>
        <v>0</v>
      </c>
      <c r="F94" s="35">
        <f>COUNTIF(Data!$V$5:$V$1001, "Slet ikke")</f>
        <v>0</v>
      </c>
      <c r="G94" s="35">
        <f>COUNTIF(Data!$V$5:$V$1001, "Ved ikke")</f>
        <v>0</v>
      </c>
      <c r="H94" s="29">
        <f t="shared" si="5"/>
        <v>0</v>
      </c>
      <c r="I94" s="4"/>
    </row>
    <row r="95" spans="2:9" ht="30.75" thickBot="1">
      <c r="B95" s="43" t="s">
        <v>56</v>
      </c>
      <c r="C95" s="35">
        <f>COUNTIF(Data!$W$5:$W$1001, "I høj grad")</f>
        <v>0</v>
      </c>
      <c r="D95" s="35">
        <f>COUNTIF(Data!$W$5:$W$1001, "I nogen grad")</f>
        <v>0</v>
      </c>
      <c r="E95" s="35">
        <f>COUNTIF(Data!$W$5:$W$1001, "I mindre grad")</f>
        <v>0</v>
      </c>
      <c r="F95" s="35">
        <f>COUNTIF(Data!$W$5:$W$1001, "Slet ikke")</f>
        <v>0</v>
      </c>
      <c r="G95" s="35">
        <f>COUNTIF(Data!$W$5:$W$1001, "Ved ikke")</f>
        <v>0</v>
      </c>
      <c r="H95" s="29">
        <f t="shared" si="5"/>
        <v>0</v>
      </c>
      <c r="I95" s="4"/>
    </row>
    <row r="96" spans="2:9" ht="45.75" thickBot="1">
      <c r="B96" s="43" t="s">
        <v>57</v>
      </c>
      <c r="C96" s="30">
        <f>COUNTIF(Data!$X$5:$X$1001, "I høj grad")</f>
        <v>0</v>
      </c>
      <c r="D96" s="30">
        <f>COUNTIF(Data!$X$5:$X$1001, "I nogen grad")</f>
        <v>0</v>
      </c>
      <c r="E96" s="30">
        <f>COUNTIF(Data!$X$5:$X$1001, "I mindre grad")</f>
        <v>0</v>
      </c>
      <c r="F96" s="30">
        <f>COUNTIF(Data!$X$5:$X$1001, "Slet ikke")</f>
        <v>0</v>
      </c>
      <c r="G96" s="30">
        <f>COUNTIF(Data!$X$5:$X$1001, "I meget høj grad")</f>
        <v>0</v>
      </c>
      <c r="H96" s="29">
        <f t="shared" si="5"/>
        <v>0</v>
      </c>
      <c r="I96" s="4"/>
    </row>
    <row r="97" spans="2:9">
      <c r="B97" s="36"/>
      <c r="C97" s="34"/>
      <c r="D97" s="34"/>
      <c r="E97" s="34"/>
      <c r="F97" s="34"/>
      <c r="G97" s="34"/>
      <c r="H97" s="4"/>
      <c r="I97" s="4"/>
    </row>
    <row r="98" spans="2:9" ht="15.75" thickBot="1">
      <c r="B98" s="36"/>
      <c r="C98" s="34"/>
      <c r="D98" s="34"/>
      <c r="E98" s="34"/>
      <c r="F98" s="34"/>
      <c r="G98" s="34"/>
      <c r="H98" s="4"/>
      <c r="I98" s="4"/>
    </row>
    <row r="99" spans="2:9" ht="18.75" thickBot="1">
      <c r="B99" s="13"/>
      <c r="C99" s="84" t="s">
        <v>46</v>
      </c>
      <c r="D99" s="85"/>
      <c r="E99" s="85"/>
      <c r="F99" s="85"/>
      <c r="G99" s="85"/>
      <c r="H99" s="86"/>
      <c r="I99" s="4"/>
    </row>
    <row r="100" spans="2:9" ht="15.75" thickBot="1">
      <c r="B100" s="50" t="s">
        <v>9</v>
      </c>
      <c r="C100" s="40" t="s">
        <v>3</v>
      </c>
      <c r="D100" s="40" t="s">
        <v>4</v>
      </c>
      <c r="E100" s="40" t="s">
        <v>45</v>
      </c>
      <c r="F100" s="40" t="s">
        <v>40</v>
      </c>
      <c r="G100" s="51" t="s">
        <v>2</v>
      </c>
      <c r="H100" s="41" t="s">
        <v>1</v>
      </c>
    </row>
    <row r="101" spans="2:9" ht="30.75" thickBot="1">
      <c r="B101" s="48" t="s">
        <v>64</v>
      </c>
      <c r="C101" s="37" t="e">
        <f>C87/$H87</f>
        <v>#DIV/0!</v>
      </c>
      <c r="D101" s="37" t="e">
        <f t="shared" ref="D101:G101" si="6">D87/$H87</f>
        <v>#DIV/0!</v>
      </c>
      <c r="E101" s="37" t="e">
        <f t="shared" si="6"/>
        <v>#DIV/0!</v>
      </c>
      <c r="F101" s="37" t="e">
        <f t="shared" si="6"/>
        <v>#DIV/0!</v>
      </c>
      <c r="G101" s="37" t="e">
        <f t="shared" si="6"/>
        <v>#DIV/0!</v>
      </c>
      <c r="H101" s="52" t="e">
        <f>SUM(C101:G101)</f>
        <v>#DIV/0!</v>
      </c>
    </row>
    <row r="102" spans="2:9" ht="45.75" thickBot="1">
      <c r="B102" s="44" t="s">
        <v>49</v>
      </c>
      <c r="C102" s="37" t="e">
        <f t="shared" ref="C102:G102" si="7">C88/$H88</f>
        <v>#DIV/0!</v>
      </c>
      <c r="D102" s="37" t="e">
        <f t="shared" si="7"/>
        <v>#DIV/0!</v>
      </c>
      <c r="E102" s="37" t="e">
        <f t="shared" si="7"/>
        <v>#DIV/0!</v>
      </c>
      <c r="F102" s="37" t="e">
        <f t="shared" si="7"/>
        <v>#DIV/0!</v>
      </c>
      <c r="G102" s="37" t="e">
        <f t="shared" si="7"/>
        <v>#DIV/0!</v>
      </c>
      <c r="H102" s="52" t="e">
        <f t="shared" ref="H102:H110" si="8">SUM(C102:G102)</f>
        <v>#DIV/0!</v>
      </c>
    </row>
    <row r="103" spans="2:9" ht="30.75" thickBot="1">
      <c r="B103" s="43" t="s">
        <v>50</v>
      </c>
      <c r="C103" s="37" t="e">
        <f t="shared" ref="C103:G103" si="9">C89/$H89</f>
        <v>#DIV/0!</v>
      </c>
      <c r="D103" s="37" t="e">
        <f t="shared" si="9"/>
        <v>#DIV/0!</v>
      </c>
      <c r="E103" s="37" t="e">
        <f t="shared" si="9"/>
        <v>#DIV/0!</v>
      </c>
      <c r="F103" s="37" t="e">
        <f t="shared" si="9"/>
        <v>#DIV/0!</v>
      </c>
      <c r="G103" s="37" t="e">
        <f t="shared" si="9"/>
        <v>#DIV/0!</v>
      </c>
      <c r="H103" s="52" t="e">
        <f t="shared" si="8"/>
        <v>#DIV/0!</v>
      </c>
    </row>
    <row r="104" spans="2:9" ht="30.75" thickBot="1">
      <c r="B104" s="43" t="s">
        <v>51</v>
      </c>
      <c r="C104" s="37" t="e">
        <f t="shared" ref="C104:G104" si="10">C90/$H90</f>
        <v>#DIV/0!</v>
      </c>
      <c r="D104" s="37" t="e">
        <f t="shared" si="10"/>
        <v>#DIV/0!</v>
      </c>
      <c r="E104" s="37" t="e">
        <f t="shared" si="10"/>
        <v>#DIV/0!</v>
      </c>
      <c r="F104" s="37" t="e">
        <f t="shared" si="10"/>
        <v>#DIV/0!</v>
      </c>
      <c r="G104" s="37" t="e">
        <f t="shared" si="10"/>
        <v>#DIV/0!</v>
      </c>
      <c r="H104" s="52" t="e">
        <f t="shared" si="8"/>
        <v>#DIV/0!</v>
      </c>
    </row>
    <row r="105" spans="2:9" ht="30.75" thickBot="1">
      <c r="B105" s="43" t="s">
        <v>52</v>
      </c>
      <c r="C105" s="37" t="e">
        <f t="shared" ref="C105:G105" si="11">C91/$H91</f>
        <v>#DIV/0!</v>
      </c>
      <c r="D105" s="37" t="e">
        <f t="shared" si="11"/>
        <v>#DIV/0!</v>
      </c>
      <c r="E105" s="37" t="e">
        <f t="shared" si="11"/>
        <v>#DIV/0!</v>
      </c>
      <c r="F105" s="37" t="e">
        <f t="shared" si="11"/>
        <v>#DIV/0!</v>
      </c>
      <c r="G105" s="37" t="e">
        <f t="shared" si="11"/>
        <v>#DIV/0!</v>
      </c>
      <c r="H105" s="52" t="e">
        <f t="shared" si="8"/>
        <v>#DIV/0!</v>
      </c>
    </row>
    <row r="106" spans="2:9" ht="30.75" thickBot="1">
      <c r="B106" s="43" t="s">
        <v>53</v>
      </c>
      <c r="C106" s="37" t="e">
        <f t="shared" ref="C106:G106" si="12">C92/$H92</f>
        <v>#DIV/0!</v>
      </c>
      <c r="D106" s="37" t="e">
        <f t="shared" si="12"/>
        <v>#DIV/0!</v>
      </c>
      <c r="E106" s="37" t="e">
        <f t="shared" si="12"/>
        <v>#DIV/0!</v>
      </c>
      <c r="F106" s="37" t="e">
        <f t="shared" si="12"/>
        <v>#DIV/0!</v>
      </c>
      <c r="G106" s="37" t="e">
        <f t="shared" si="12"/>
        <v>#DIV/0!</v>
      </c>
      <c r="H106" s="52" t="e">
        <f t="shared" si="8"/>
        <v>#DIV/0!</v>
      </c>
    </row>
    <row r="107" spans="2:9" ht="30.75" thickBot="1">
      <c r="B107" s="43" t="s">
        <v>54</v>
      </c>
      <c r="C107" s="37" t="e">
        <f t="shared" ref="C107:G107" si="13">C93/$H93</f>
        <v>#DIV/0!</v>
      </c>
      <c r="D107" s="37" t="e">
        <f t="shared" si="13"/>
        <v>#DIV/0!</v>
      </c>
      <c r="E107" s="37" t="e">
        <f t="shared" si="13"/>
        <v>#DIV/0!</v>
      </c>
      <c r="F107" s="37" t="e">
        <f t="shared" si="13"/>
        <v>#DIV/0!</v>
      </c>
      <c r="G107" s="37" t="e">
        <f t="shared" si="13"/>
        <v>#DIV/0!</v>
      </c>
      <c r="H107" s="52" t="e">
        <f t="shared" si="8"/>
        <v>#DIV/0!</v>
      </c>
    </row>
    <row r="108" spans="2:9" ht="30.75" thickBot="1">
      <c r="B108" s="43" t="s">
        <v>55</v>
      </c>
      <c r="C108" s="37" t="e">
        <f t="shared" ref="C108:G108" si="14">C94/$H94</f>
        <v>#DIV/0!</v>
      </c>
      <c r="D108" s="37" t="e">
        <f t="shared" si="14"/>
        <v>#DIV/0!</v>
      </c>
      <c r="E108" s="37" t="e">
        <f t="shared" si="14"/>
        <v>#DIV/0!</v>
      </c>
      <c r="F108" s="37" t="e">
        <f t="shared" si="14"/>
        <v>#DIV/0!</v>
      </c>
      <c r="G108" s="37" t="e">
        <f t="shared" si="14"/>
        <v>#DIV/0!</v>
      </c>
      <c r="H108" s="52" t="e">
        <f t="shared" si="8"/>
        <v>#DIV/0!</v>
      </c>
    </row>
    <row r="109" spans="2:9" ht="30.75" thickBot="1">
      <c r="B109" s="43" t="s">
        <v>56</v>
      </c>
      <c r="C109" s="37" t="e">
        <f t="shared" ref="C109:G109" si="15">C95/$H95</f>
        <v>#DIV/0!</v>
      </c>
      <c r="D109" s="37" t="e">
        <f t="shared" si="15"/>
        <v>#DIV/0!</v>
      </c>
      <c r="E109" s="37" t="e">
        <f t="shared" si="15"/>
        <v>#DIV/0!</v>
      </c>
      <c r="F109" s="37" t="e">
        <f t="shared" si="15"/>
        <v>#DIV/0!</v>
      </c>
      <c r="G109" s="37" t="e">
        <f t="shared" si="15"/>
        <v>#DIV/0!</v>
      </c>
      <c r="H109" s="52" t="e">
        <f t="shared" si="8"/>
        <v>#DIV/0!</v>
      </c>
    </row>
    <row r="110" spans="2:9" ht="45.75" thickBot="1">
      <c r="B110" s="43" t="s">
        <v>57</v>
      </c>
      <c r="C110" s="38" t="e">
        <f t="shared" ref="C110:G110" si="16">C96/$H96</f>
        <v>#DIV/0!</v>
      </c>
      <c r="D110" s="38" t="e">
        <f t="shared" si="16"/>
        <v>#DIV/0!</v>
      </c>
      <c r="E110" s="38" t="e">
        <f t="shared" si="16"/>
        <v>#DIV/0!</v>
      </c>
      <c r="F110" s="38" t="e">
        <f t="shared" si="16"/>
        <v>#DIV/0!</v>
      </c>
      <c r="G110" s="38" t="e">
        <f t="shared" si="16"/>
        <v>#DIV/0!</v>
      </c>
      <c r="H110" s="53" t="e">
        <f t="shared" si="8"/>
        <v>#DIV/0!</v>
      </c>
    </row>
    <row r="111" spans="2:9">
      <c r="B111" s="36"/>
      <c r="C111" s="34"/>
      <c r="D111" s="34"/>
      <c r="E111" s="34"/>
      <c r="F111" s="34"/>
      <c r="G111" s="34"/>
      <c r="H111" s="4"/>
    </row>
    <row r="112" spans="2:9">
      <c r="B112" s="36"/>
      <c r="C112" s="34"/>
      <c r="D112" s="34"/>
      <c r="E112" s="34"/>
      <c r="F112" s="34"/>
      <c r="G112" s="34"/>
      <c r="H112" s="4"/>
      <c r="I112" s="4"/>
    </row>
    <row r="113" spans="2:9">
      <c r="B113" s="36"/>
      <c r="C113" s="34"/>
      <c r="D113" s="34"/>
      <c r="E113" s="34"/>
      <c r="F113" s="34"/>
      <c r="G113" s="34"/>
      <c r="H113" s="4"/>
      <c r="I113" s="4"/>
    </row>
    <row r="114" spans="2:9">
      <c r="B114" s="36"/>
      <c r="C114" s="34"/>
      <c r="D114" s="34"/>
      <c r="E114" s="34"/>
      <c r="F114" s="34"/>
      <c r="G114" s="34"/>
      <c r="H114" s="4"/>
      <c r="I114" s="4"/>
    </row>
    <row r="115" spans="2:9">
      <c r="B115" s="19"/>
      <c r="C115" s="19"/>
      <c r="D115" s="20"/>
      <c r="E115" s="7"/>
      <c r="F115" s="7"/>
      <c r="H115" s="4"/>
      <c r="I115" s="4"/>
    </row>
    <row r="116" spans="2:9" ht="15.75" thickBot="1">
      <c r="B116" s="19"/>
      <c r="C116" s="19"/>
      <c r="D116" s="20"/>
      <c r="E116" s="7"/>
      <c r="F116" s="7"/>
      <c r="I116" s="4"/>
    </row>
    <row r="117" spans="2:9" ht="18.75" thickBot="1">
      <c r="B117" s="13"/>
      <c r="C117" s="84" t="s">
        <v>21</v>
      </c>
      <c r="D117" s="85"/>
      <c r="E117" s="85"/>
      <c r="F117" s="85"/>
      <c r="G117" s="85"/>
      <c r="H117" s="86"/>
      <c r="I117" s="4"/>
    </row>
    <row r="118" spans="2:9" ht="15.75" thickBot="1">
      <c r="B118" s="50" t="s">
        <v>47</v>
      </c>
      <c r="C118" s="40" t="s">
        <v>3</v>
      </c>
      <c r="D118" s="40" t="s">
        <v>4</v>
      </c>
      <c r="E118" s="40" t="s">
        <v>45</v>
      </c>
      <c r="F118" s="40" t="s">
        <v>40</v>
      </c>
      <c r="G118" s="51" t="s">
        <v>2</v>
      </c>
      <c r="H118" s="41" t="s">
        <v>1</v>
      </c>
      <c r="I118" s="4"/>
    </row>
    <row r="119" spans="2:9" ht="45.75" thickBot="1">
      <c r="B119" s="45" t="s">
        <v>48</v>
      </c>
      <c r="C119" s="35">
        <f>COUNTIF(Data!$Y$5:$Y$1001, "I høj grad")</f>
        <v>0</v>
      </c>
      <c r="D119" s="35">
        <f>COUNTIF(Data!$Y$5:$Y$1001, "I nogen grad")</f>
        <v>0</v>
      </c>
      <c r="E119" s="35">
        <f>COUNTIF(Data!$Y$5:$Y$1001, "I mindre grad")</f>
        <v>0</v>
      </c>
      <c r="F119" s="35">
        <f>COUNTIF(Data!$Y$5:$Y$1001, "Slet ikke")</f>
        <v>0</v>
      </c>
      <c r="G119" s="35">
        <f>COUNTIF(Data!$Y$5:$Y$1001, "Ved ikke")</f>
        <v>0</v>
      </c>
      <c r="H119" s="29">
        <f>SUM(C119:G119)</f>
        <v>0</v>
      </c>
      <c r="I119" s="4"/>
    </row>
    <row r="120" spans="2:9" ht="45.75" thickBot="1">
      <c r="B120" s="45" t="s">
        <v>67</v>
      </c>
      <c r="C120" s="35">
        <f>COUNTIF(Data!$Z$5:$Z$1001, "I høj grad")</f>
        <v>0</v>
      </c>
      <c r="D120" s="35">
        <f>COUNTIF(Data!$Z$5:$Z$1001, "I nogen grad")</f>
        <v>0</v>
      </c>
      <c r="E120" s="35">
        <f>COUNTIF(Data!$Z$5:$Z$1001, "I mindre grad")</f>
        <v>0</v>
      </c>
      <c r="F120" s="35">
        <f>COUNTIF(Data!$Z$5:$Z$1001, "Slet ikke")</f>
        <v>0</v>
      </c>
      <c r="G120" s="35">
        <f>COUNTIF(Data!$Z$5:$Z$1001, "Ved ikke")</f>
        <v>0</v>
      </c>
      <c r="H120" s="29">
        <f t="shared" ref="H120:H123" si="17">SUM(C120:G120)</f>
        <v>0</v>
      </c>
      <c r="I120" s="4"/>
    </row>
    <row r="121" spans="2:9" ht="30.75" thickBot="1">
      <c r="B121" s="45" t="s">
        <v>68</v>
      </c>
      <c r="C121" s="35">
        <f>COUNTIF(Data!$AA$5:$AA$1001, "I høj grad")</f>
        <v>0</v>
      </c>
      <c r="D121" s="35">
        <f>COUNTIF(Data!$AA$5:$AA$1001, "I nogen grad")</f>
        <v>0</v>
      </c>
      <c r="E121" s="35">
        <f>COUNTIF(Data!$AA$5:$AA$1001, "I mindre grad")</f>
        <v>0</v>
      </c>
      <c r="F121" s="35">
        <f>COUNTIF(Data!$AA$5:$AA$1001, "Slet ikke")</f>
        <v>0</v>
      </c>
      <c r="G121" s="35">
        <f>COUNTIF(Data!$AA$5:$AA$1001, "Ved ikke")</f>
        <v>0</v>
      </c>
      <c r="H121" s="29">
        <f t="shared" si="17"/>
        <v>0</v>
      </c>
      <c r="I121" s="4"/>
    </row>
    <row r="122" spans="2:9" ht="45.75" thickBot="1">
      <c r="B122" s="45" t="s">
        <v>65</v>
      </c>
      <c r="C122" s="35">
        <f>COUNTIF(Data!$AB$5:$AB$1001, "I høj grad")</f>
        <v>0</v>
      </c>
      <c r="D122" s="35">
        <f>COUNTIF(Data!$AB$5:$AB$1001, "I nogen grad")</f>
        <v>0</v>
      </c>
      <c r="E122" s="35">
        <f>COUNTIF(Data!$AB$5:$AB$1001, "I mindre grad")</f>
        <v>0</v>
      </c>
      <c r="F122" s="35">
        <f>COUNTIF(Data!$AB$5:$AB$1001, "Slet ikke")</f>
        <v>0</v>
      </c>
      <c r="G122" s="35">
        <f>COUNTIF(Data!$AB$5:$AB$1001, "Ved ikke")</f>
        <v>0</v>
      </c>
      <c r="H122" s="29">
        <f t="shared" si="17"/>
        <v>0</v>
      </c>
      <c r="I122" s="4"/>
    </row>
    <row r="123" spans="2:9" ht="45.75" thickBot="1">
      <c r="B123" s="45" t="s">
        <v>66</v>
      </c>
      <c r="C123" s="30">
        <f>COUNTIF(Data!$AC$5:$AC$1001, "I høj grad")</f>
        <v>0</v>
      </c>
      <c r="D123" s="30">
        <f>COUNTIF(Data!$AC$5:$AC$1001, "I nogen grad")</f>
        <v>0</v>
      </c>
      <c r="E123" s="30">
        <f>COUNTIF(Data!$AC$5:$AC$1001, "I mindre grad")</f>
        <v>0</v>
      </c>
      <c r="F123" s="30">
        <f>COUNTIF(Data!$AC$5:$AC$1001, "Slet ikke")</f>
        <v>0</v>
      </c>
      <c r="G123" s="30">
        <f>COUNTIF(Data!$AC$5:$AC$1001, "Ved ikke")</f>
        <v>0</v>
      </c>
      <c r="H123" s="18">
        <f t="shared" si="17"/>
        <v>0</v>
      </c>
    </row>
    <row r="124" spans="2:9">
      <c r="B124" s="36"/>
      <c r="C124" s="34"/>
      <c r="D124" s="34"/>
      <c r="E124" s="34"/>
      <c r="F124" s="34"/>
      <c r="G124" s="34"/>
    </row>
    <row r="125" spans="2:9" ht="15.75" thickBot="1">
      <c r="B125" s="36"/>
      <c r="C125" s="34"/>
      <c r="D125" s="34"/>
      <c r="E125" s="34"/>
      <c r="F125" s="34"/>
      <c r="G125" s="34"/>
    </row>
    <row r="126" spans="2:9" ht="18.75" thickBot="1">
      <c r="B126" s="13"/>
      <c r="C126" s="84" t="s">
        <v>46</v>
      </c>
      <c r="D126" s="85"/>
      <c r="E126" s="85"/>
      <c r="F126" s="85"/>
      <c r="G126" s="85"/>
      <c r="H126" s="86"/>
    </row>
    <row r="127" spans="2:9" ht="15.75" thickBot="1">
      <c r="B127" s="50" t="s">
        <v>47</v>
      </c>
      <c r="C127" s="40" t="s">
        <v>3</v>
      </c>
      <c r="D127" s="40" t="s">
        <v>4</v>
      </c>
      <c r="E127" s="40" t="s">
        <v>45</v>
      </c>
      <c r="F127" s="40" t="s">
        <v>40</v>
      </c>
      <c r="G127" s="51" t="s">
        <v>2</v>
      </c>
      <c r="H127" s="41" t="s">
        <v>1</v>
      </c>
    </row>
    <row r="128" spans="2:9" ht="45.75" thickBot="1">
      <c r="B128" s="45" t="s">
        <v>58</v>
      </c>
      <c r="C128" s="37" t="e">
        <f>C119/$H119</f>
        <v>#DIV/0!</v>
      </c>
      <c r="D128" s="37" t="e">
        <f t="shared" ref="D128:G128" si="18">D119/$H119</f>
        <v>#DIV/0!</v>
      </c>
      <c r="E128" s="37" t="e">
        <f t="shared" si="18"/>
        <v>#DIV/0!</v>
      </c>
      <c r="F128" s="37" t="e">
        <f t="shared" si="18"/>
        <v>#DIV/0!</v>
      </c>
      <c r="G128" s="37" t="e">
        <f t="shared" si="18"/>
        <v>#DIV/0!</v>
      </c>
      <c r="H128" s="52" t="e">
        <f>SUM(C128:G128)</f>
        <v>#DIV/0!</v>
      </c>
    </row>
    <row r="129" spans="2:8" ht="45.75" thickBot="1">
      <c r="B129" s="45" t="s">
        <v>69</v>
      </c>
      <c r="C129" s="37" t="e">
        <f t="shared" ref="C129:G132" si="19">C120/$H120</f>
        <v>#DIV/0!</v>
      </c>
      <c r="D129" s="37" t="e">
        <f t="shared" si="19"/>
        <v>#DIV/0!</v>
      </c>
      <c r="E129" s="37" t="e">
        <f t="shared" si="19"/>
        <v>#DIV/0!</v>
      </c>
      <c r="F129" s="37" t="e">
        <f t="shared" si="19"/>
        <v>#DIV/0!</v>
      </c>
      <c r="G129" s="37" t="e">
        <f t="shared" si="19"/>
        <v>#DIV/0!</v>
      </c>
      <c r="H129" s="52" t="e">
        <f t="shared" ref="H129:H132" si="20">SUM(C129:G129)</f>
        <v>#DIV/0!</v>
      </c>
    </row>
    <row r="130" spans="2:8" ht="30.75" thickBot="1">
      <c r="B130" s="45" t="s">
        <v>70</v>
      </c>
      <c r="C130" s="37" t="e">
        <f t="shared" si="19"/>
        <v>#DIV/0!</v>
      </c>
      <c r="D130" s="37" t="e">
        <f t="shared" si="19"/>
        <v>#DIV/0!</v>
      </c>
      <c r="E130" s="37" t="e">
        <f t="shared" si="19"/>
        <v>#DIV/0!</v>
      </c>
      <c r="F130" s="37" t="e">
        <f t="shared" si="19"/>
        <v>#DIV/0!</v>
      </c>
      <c r="G130" s="37" t="e">
        <f t="shared" si="19"/>
        <v>#DIV/0!</v>
      </c>
      <c r="H130" s="52" t="e">
        <f t="shared" si="20"/>
        <v>#DIV/0!</v>
      </c>
    </row>
    <row r="131" spans="2:8" ht="45.75" thickBot="1">
      <c r="B131" s="45" t="s">
        <v>71</v>
      </c>
      <c r="C131" s="37" t="e">
        <f t="shared" si="19"/>
        <v>#DIV/0!</v>
      </c>
      <c r="D131" s="37" t="e">
        <f t="shared" si="19"/>
        <v>#DIV/0!</v>
      </c>
      <c r="E131" s="37" t="e">
        <f t="shared" si="19"/>
        <v>#DIV/0!</v>
      </c>
      <c r="F131" s="37" t="e">
        <f t="shared" si="19"/>
        <v>#DIV/0!</v>
      </c>
      <c r="G131" s="37" t="e">
        <f t="shared" si="19"/>
        <v>#DIV/0!</v>
      </c>
      <c r="H131" s="52" t="e">
        <f t="shared" si="20"/>
        <v>#DIV/0!</v>
      </c>
    </row>
    <row r="132" spans="2:8" ht="45.75" thickBot="1">
      <c r="B132" s="45" t="s">
        <v>59</v>
      </c>
      <c r="C132" s="38" t="e">
        <f t="shared" si="19"/>
        <v>#DIV/0!</v>
      </c>
      <c r="D132" s="38" t="e">
        <f t="shared" si="19"/>
        <v>#DIV/0!</v>
      </c>
      <c r="E132" s="38" t="e">
        <f t="shared" si="19"/>
        <v>#DIV/0!</v>
      </c>
      <c r="F132" s="38" t="e">
        <f t="shared" si="19"/>
        <v>#DIV/0!</v>
      </c>
      <c r="G132" s="38" t="e">
        <f t="shared" si="19"/>
        <v>#DIV/0!</v>
      </c>
      <c r="H132" s="53" t="e">
        <f t="shared" si="20"/>
        <v>#DIV/0!</v>
      </c>
    </row>
    <row r="133" spans="2:8">
      <c r="B133" s="36"/>
      <c r="C133" s="34"/>
      <c r="D133" s="34"/>
      <c r="E133" s="34"/>
      <c r="F133" s="34"/>
      <c r="G133" s="34"/>
    </row>
    <row r="134" spans="2:8">
      <c r="B134" s="36"/>
      <c r="C134" s="34"/>
      <c r="D134" s="34"/>
      <c r="E134" s="34"/>
      <c r="F134" s="34"/>
      <c r="G134" s="34"/>
    </row>
    <row r="135" spans="2:8">
      <c r="B135" s="36"/>
      <c r="C135" s="34"/>
      <c r="D135" s="34"/>
      <c r="E135" s="34"/>
      <c r="F135" s="34"/>
      <c r="G135" s="34"/>
    </row>
  </sheetData>
  <sheetProtection sheet="1" objects="1" scenarios="1"/>
  <mergeCells count="4">
    <mergeCell ref="C85:H85"/>
    <mergeCell ref="C99:H99"/>
    <mergeCell ref="C117:H117"/>
    <mergeCell ref="C126:H12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GridLines="0" topLeftCell="A22" workbookViewId="0">
      <selection activeCell="K108" sqref="K108"/>
    </sheetView>
  </sheetViews>
  <sheetFormatPr defaultRowHeight="15"/>
  <sheetData/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B102"/>
  <sheetViews>
    <sheetView workbookViewId="0">
      <selection activeCell="B12" sqref="B1:B99"/>
    </sheetView>
  </sheetViews>
  <sheetFormatPr defaultRowHeight="15"/>
  <cols>
    <col min="2" max="2" width="17.42578125" bestFit="1" customWidth="1"/>
  </cols>
  <sheetData>
    <row r="1" spans="2:2" ht="37.5" customHeight="1">
      <c r="B1" s="46" t="s">
        <v>141</v>
      </c>
    </row>
    <row r="2" spans="2:2">
      <c r="B2" t="s">
        <v>112</v>
      </c>
    </row>
    <row r="3" spans="2:2">
      <c r="B3" t="s">
        <v>113</v>
      </c>
    </row>
    <row r="4" spans="2:2">
      <c r="B4" s="73" t="s">
        <v>189</v>
      </c>
    </row>
    <row r="5" spans="2:2">
      <c r="B5" t="s">
        <v>114</v>
      </c>
    </row>
    <row r="6" spans="2:2">
      <c r="B6" t="s">
        <v>190</v>
      </c>
    </row>
    <row r="7" spans="2:2">
      <c r="B7" t="s">
        <v>115</v>
      </c>
    </row>
    <row r="8" spans="2:2">
      <c r="B8" t="s">
        <v>116</v>
      </c>
    </row>
    <row r="9" spans="2:2">
      <c r="B9" t="s">
        <v>161</v>
      </c>
    </row>
    <row r="10" spans="2:2">
      <c r="B10" t="s">
        <v>117</v>
      </c>
    </row>
    <row r="11" spans="2:2">
      <c r="B11" t="s">
        <v>118</v>
      </c>
    </row>
    <row r="12" spans="2:2">
      <c r="B12" t="s">
        <v>191</v>
      </c>
    </row>
    <row r="13" spans="2:2">
      <c r="B13" t="s">
        <v>192</v>
      </c>
    </row>
    <row r="14" spans="2:2">
      <c r="B14" t="s">
        <v>142</v>
      </c>
    </row>
    <row r="15" spans="2:2">
      <c r="B15" s="71" t="s">
        <v>172</v>
      </c>
    </row>
    <row r="16" spans="2:2">
      <c r="B16" t="s">
        <v>119</v>
      </c>
    </row>
    <row r="17" spans="2:2">
      <c r="B17" t="s">
        <v>193</v>
      </c>
    </row>
    <row r="18" spans="2:2">
      <c r="B18" t="s">
        <v>120</v>
      </c>
    </row>
    <row r="19" spans="2:2">
      <c r="B19" t="s">
        <v>162</v>
      </c>
    </row>
    <row r="20" spans="2:2">
      <c r="B20" t="s">
        <v>121</v>
      </c>
    </row>
    <row r="21" spans="2:2">
      <c r="B21" t="s">
        <v>122</v>
      </c>
    </row>
    <row r="22" spans="2:2">
      <c r="B22" t="s">
        <v>194</v>
      </c>
    </row>
    <row r="23" spans="2:2">
      <c r="B23" t="s">
        <v>123</v>
      </c>
    </row>
    <row r="24" spans="2:2">
      <c r="B24" t="s">
        <v>124</v>
      </c>
    </row>
    <row r="25" spans="2:2">
      <c r="B25" t="s">
        <v>125</v>
      </c>
    </row>
    <row r="26" spans="2:2">
      <c r="B26" t="s">
        <v>173</v>
      </c>
    </row>
    <row r="27" spans="2:2">
      <c r="B27" t="s">
        <v>126</v>
      </c>
    </row>
    <row r="28" spans="2:2">
      <c r="B28" t="s">
        <v>174</v>
      </c>
    </row>
    <row r="29" spans="2:2">
      <c r="B29" t="s">
        <v>195</v>
      </c>
    </row>
    <row r="30" spans="2:2">
      <c r="B30" t="s">
        <v>127</v>
      </c>
    </row>
    <row r="31" spans="2:2">
      <c r="B31" t="s">
        <v>143</v>
      </c>
    </row>
    <row r="32" spans="2:2">
      <c r="B32" t="s">
        <v>128</v>
      </c>
    </row>
    <row r="33" spans="2:2">
      <c r="B33" t="s">
        <v>129</v>
      </c>
    </row>
    <row r="34" spans="2:2">
      <c r="B34" t="s">
        <v>144</v>
      </c>
    </row>
    <row r="35" spans="2:2">
      <c r="B35" t="s">
        <v>130</v>
      </c>
    </row>
    <row r="36" spans="2:2">
      <c r="B36" t="s">
        <v>163</v>
      </c>
    </row>
    <row r="37" spans="2:2">
      <c r="B37" t="s">
        <v>175</v>
      </c>
    </row>
    <row r="38" spans="2:2">
      <c r="B38" t="s">
        <v>145</v>
      </c>
    </row>
    <row r="39" spans="2:2">
      <c r="B39" t="s">
        <v>146</v>
      </c>
    </row>
    <row r="40" spans="2:2">
      <c r="B40" t="s">
        <v>131</v>
      </c>
    </row>
    <row r="41" spans="2:2">
      <c r="B41" t="s">
        <v>132</v>
      </c>
    </row>
    <row r="42" spans="2:2">
      <c r="B42" t="s">
        <v>133</v>
      </c>
    </row>
    <row r="43" spans="2:2">
      <c r="B43" t="s">
        <v>147</v>
      </c>
    </row>
    <row r="44" spans="2:2">
      <c r="B44" t="s">
        <v>134</v>
      </c>
    </row>
    <row r="45" spans="2:2">
      <c r="B45" t="s">
        <v>164</v>
      </c>
    </row>
    <row r="46" spans="2:2">
      <c r="B46" t="s">
        <v>176</v>
      </c>
    </row>
    <row r="47" spans="2:2">
      <c r="B47" t="s">
        <v>196</v>
      </c>
    </row>
    <row r="48" spans="2:2">
      <c r="B48" t="s">
        <v>197</v>
      </c>
    </row>
    <row r="49" spans="2:2">
      <c r="B49" t="s">
        <v>135</v>
      </c>
    </row>
    <row r="50" spans="2:2">
      <c r="B50" t="s">
        <v>177</v>
      </c>
    </row>
    <row r="51" spans="2:2">
      <c r="B51" t="s">
        <v>198</v>
      </c>
    </row>
    <row r="52" spans="2:2">
      <c r="B52" t="s">
        <v>178</v>
      </c>
    </row>
    <row r="53" spans="2:2">
      <c r="B53" t="s">
        <v>148</v>
      </c>
    </row>
    <row r="54" spans="2:2">
      <c r="B54" t="s">
        <v>179</v>
      </c>
    </row>
    <row r="55" spans="2:2">
      <c r="B55" t="s">
        <v>136</v>
      </c>
    </row>
    <row r="56" spans="2:2">
      <c r="B56" t="s">
        <v>165</v>
      </c>
    </row>
    <row r="57" spans="2:2">
      <c r="B57" t="s">
        <v>166</v>
      </c>
    </row>
    <row r="58" spans="2:2">
      <c r="B58" t="s">
        <v>199</v>
      </c>
    </row>
    <row r="59" spans="2:2">
      <c r="B59" t="s">
        <v>167</v>
      </c>
    </row>
    <row r="60" spans="2:2">
      <c r="B60" t="s">
        <v>149</v>
      </c>
    </row>
    <row r="61" spans="2:2">
      <c r="B61" t="s">
        <v>200</v>
      </c>
    </row>
    <row r="62" spans="2:2">
      <c r="B62" t="s">
        <v>201</v>
      </c>
    </row>
    <row r="63" spans="2:2">
      <c r="B63" t="s">
        <v>180</v>
      </c>
    </row>
    <row r="64" spans="2:2">
      <c r="B64" t="s">
        <v>150</v>
      </c>
    </row>
    <row r="65" spans="2:2">
      <c r="B65" t="s">
        <v>202</v>
      </c>
    </row>
    <row r="66" spans="2:2">
      <c r="B66" t="s">
        <v>181</v>
      </c>
    </row>
    <row r="67" spans="2:2">
      <c r="B67" t="s">
        <v>151</v>
      </c>
    </row>
    <row r="68" spans="2:2">
      <c r="B68" t="s">
        <v>168</v>
      </c>
    </row>
    <row r="69" spans="2:2">
      <c r="B69" t="s">
        <v>152</v>
      </c>
    </row>
    <row r="70" spans="2:2">
      <c r="B70" t="s">
        <v>182</v>
      </c>
    </row>
    <row r="71" spans="2:2">
      <c r="B71" t="s">
        <v>183</v>
      </c>
    </row>
    <row r="72" spans="2:2">
      <c r="B72" t="s">
        <v>137</v>
      </c>
    </row>
    <row r="73" spans="2:2">
      <c r="B73" t="s">
        <v>138</v>
      </c>
    </row>
    <row r="74" spans="2:2">
      <c r="B74" t="s">
        <v>153</v>
      </c>
    </row>
    <row r="75" spans="2:2">
      <c r="B75" t="s">
        <v>154</v>
      </c>
    </row>
    <row r="76" spans="2:2">
      <c r="B76" t="s">
        <v>155</v>
      </c>
    </row>
    <row r="77" spans="2:2">
      <c r="B77" t="s">
        <v>156</v>
      </c>
    </row>
    <row r="78" spans="2:2">
      <c r="B78" t="s">
        <v>184</v>
      </c>
    </row>
    <row r="79" spans="2:2">
      <c r="B79" t="s">
        <v>185</v>
      </c>
    </row>
    <row r="80" spans="2:2">
      <c r="B80" t="s">
        <v>186</v>
      </c>
    </row>
    <row r="81" spans="2:2">
      <c r="B81" t="s">
        <v>187</v>
      </c>
    </row>
    <row r="82" spans="2:2">
      <c r="B82" t="s">
        <v>157</v>
      </c>
    </row>
    <row r="83" spans="2:2">
      <c r="B83" t="s">
        <v>203</v>
      </c>
    </row>
    <row r="84" spans="2:2">
      <c r="B84" t="s">
        <v>158</v>
      </c>
    </row>
    <row r="85" spans="2:2">
      <c r="B85" t="s">
        <v>204</v>
      </c>
    </row>
    <row r="86" spans="2:2">
      <c r="B86" t="s">
        <v>169</v>
      </c>
    </row>
    <row r="87" spans="2:2">
      <c r="B87" t="s">
        <v>205</v>
      </c>
    </row>
    <row r="88" spans="2:2">
      <c r="B88" t="s">
        <v>139</v>
      </c>
    </row>
    <row r="89" spans="2:2">
      <c r="B89" t="s">
        <v>140</v>
      </c>
    </row>
    <row r="90" spans="2:2">
      <c r="B90" t="s">
        <v>206</v>
      </c>
    </row>
    <row r="91" spans="2:2">
      <c r="B91" t="s">
        <v>207</v>
      </c>
    </row>
    <row r="92" spans="2:2">
      <c r="B92" t="s">
        <v>208</v>
      </c>
    </row>
    <row r="93" spans="2:2">
      <c r="B93" t="s">
        <v>170</v>
      </c>
    </row>
    <row r="94" spans="2:2">
      <c r="B94" t="s">
        <v>159</v>
      </c>
    </row>
    <row r="95" spans="2:2">
      <c r="B95" t="s">
        <v>188</v>
      </c>
    </row>
    <row r="96" spans="2:2">
      <c r="B96" t="s">
        <v>209</v>
      </c>
    </row>
    <row r="97" spans="2:2">
      <c r="B97" t="s">
        <v>210</v>
      </c>
    </row>
    <row r="98" spans="2:2">
      <c r="B98" t="s">
        <v>171</v>
      </c>
    </row>
    <row r="99" spans="2:2">
      <c r="B99" t="s">
        <v>160</v>
      </c>
    </row>
    <row r="101" spans="2:2">
      <c r="B101" s="71"/>
    </row>
    <row r="102" spans="2:2">
      <c r="B102" s="71"/>
    </row>
  </sheetData>
  <sortState ref="B3:B100">
    <sortCondition ref="B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Data</vt:lpstr>
      <vt:lpstr>Tabeller</vt:lpstr>
      <vt:lpstr>Figurer</vt:lpstr>
      <vt:lpstr>Datavalideringsliste</vt:lpstr>
    </vt:vector>
  </TitlesOfParts>
  <Company>Oxford Group A/S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svm</dc:creator>
  <cp:lastModifiedBy>Christoffer Vahl Bendixen </cp:lastModifiedBy>
  <dcterms:created xsi:type="dcterms:W3CDTF">2012-08-22T09:44:41Z</dcterms:created>
  <dcterms:modified xsi:type="dcterms:W3CDTF">2015-04-09T13:27:01Z</dcterms:modified>
</cp:coreProperties>
</file>