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19.xml" ContentType="application/vnd.openxmlformats-officedocument.themeOverride+xml"/>
  <Override PartName="/xl/charts/chart2.xml" ContentType="application/vnd.openxmlformats-officedocument.drawingml.chart+xml"/>
  <Override PartName="/xl/theme/themeOverride17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5.xml" ContentType="application/vnd.openxmlformats-officedocument.themeOverride+xml"/>
  <Override PartName="/xl/theme/themeOverride16.xml" ContentType="application/vnd.openxmlformats-officedocument.themeOverrid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theme/themeOverride13.xml" ContentType="application/vnd.openxmlformats-officedocument.themeOverride+xml"/>
  <Override PartName="/xl/theme/themeOverride14.xml" ContentType="application/vnd.openxmlformats-officedocument.themeOverrid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theme/themeOverride22.xml" ContentType="application/vnd.openxmlformats-officedocument.themeOverride+xml"/>
  <Override PartName="/xl/worksheets/sheet1.xml" ContentType="application/vnd.openxmlformats-officedocument.spreadsheetml.worksheet+xml"/>
  <Override PartName="/xl/theme/themeOverride11.xml" ContentType="application/vnd.openxmlformats-officedocument.themeOverride+xml"/>
  <Override PartName="/xl/theme/themeOverride12.xml" ContentType="application/vnd.openxmlformats-officedocument.themeOverrid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20.xml" ContentType="application/vnd.openxmlformats-officedocument.themeOverride+xml"/>
  <Override PartName="/xl/theme/themeOverride21.xml" ContentType="application/vnd.openxmlformats-officedocument.themeOverrid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heme/themeOverride8.xml" ContentType="application/vnd.openxmlformats-officedocument.themeOverride+xml"/>
  <Override PartName="/xl/theme/themeOverride9.xml" ContentType="application/vnd.openxmlformats-officedocument.themeOverrid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theme/themeOverride6.xml" ContentType="application/vnd.openxmlformats-officedocument.themeOverrid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18.xml" ContentType="application/vnd.openxmlformats-officedocument.themeOverrid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730" windowHeight="9975" activeTab="1"/>
  </bookViews>
  <sheets>
    <sheet name="Data" sheetId="1" r:id="rId1"/>
    <sheet name="Tabeller" sheetId="2" r:id="rId2"/>
    <sheet name="Figurer" sheetId="5" r:id="rId3"/>
    <sheet name="Datavalideringsliste" sheetId="4" state="hidden" r:id="rId4"/>
  </sheets>
  <calcPr calcId="125725"/>
</workbook>
</file>

<file path=xl/calcChain.xml><?xml version="1.0" encoding="utf-8"?>
<calcChain xmlns="http://schemas.openxmlformats.org/spreadsheetml/2006/main">
  <c r="C33" i="2"/>
  <c r="C25" l="1"/>
  <c r="C49"/>
  <c r="C48"/>
  <c r="C47"/>
  <c r="C46"/>
  <c r="C45"/>
  <c r="C43"/>
  <c r="C44" s="1"/>
  <c r="C27"/>
  <c r="C26"/>
  <c r="C24"/>
  <c r="C23"/>
  <c r="C22"/>
  <c r="C21"/>
  <c r="C11"/>
  <c r="C10"/>
  <c r="C9"/>
  <c r="C8"/>
  <c r="C7"/>
  <c r="C6"/>
  <c r="C5"/>
  <c r="C4"/>
  <c r="C16"/>
  <c r="C50" l="1"/>
  <c r="D45" s="1"/>
  <c r="H86"/>
  <c r="G86"/>
  <c r="G87"/>
  <c r="H87"/>
  <c r="H85"/>
  <c r="H84"/>
  <c r="H83"/>
  <c r="H82"/>
  <c r="H81"/>
  <c r="H80"/>
  <c r="H79"/>
  <c r="G83"/>
  <c r="G79"/>
  <c r="F79"/>
  <c r="G80"/>
  <c r="G85"/>
  <c r="G84"/>
  <c r="G82"/>
  <c r="G81"/>
  <c r="D48" l="1"/>
  <c r="D49"/>
  <c r="D46"/>
  <c r="D44"/>
  <c r="D47"/>
  <c r="D43"/>
  <c r="E79"/>
  <c r="E80"/>
  <c r="D79"/>
  <c r="C79"/>
  <c r="D50" l="1"/>
  <c r="I79"/>
  <c r="G92" s="1"/>
  <c r="H92" l="1"/>
  <c r="C111"/>
  <c r="C80"/>
  <c r="C62" l="1"/>
  <c r="C64"/>
  <c r="C63"/>
  <c r="C61"/>
  <c r="C60"/>
  <c r="C28" l="1"/>
  <c r="D22" s="1"/>
  <c r="D24" l="1"/>
  <c r="D25"/>
  <c r="D27"/>
  <c r="D26"/>
  <c r="D21"/>
  <c r="D23"/>
  <c r="C114"/>
  <c r="C113"/>
  <c r="C112"/>
  <c r="C110"/>
  <c r="G114"/>
  <c r="F114"/>
  <c r="E114"/>
  <c r="D114"/>
  <c r="G113"/>
  <c r="F113"/>
  <c r="E113"/>
  <c r="D113"/>
  <c r="G112"/>
  <c r="F112"/>
  <c r="E112"/>
  <c r="D112"/>
  <c r="G111"/>
  <c r="F111"/>
  <c r="E111"/>
  <c r="D111"/>
  <c r="G110"/>
  <c r="F110"/>
  <c r="E110"/>
  <c r="D110"/>
  <c r="C87"/>
  <c r="F87"/>
  <c r="E87"/>
  <c r="D87"/>
  <c r="F86"/>
  <c r="F85"/>
  <c r="F84"/>
  <c r="F82"/>
  <c r="F83"/>
  <c r="F81"/>
  <c r="F80"/>
  <c r="E86"/>
  <c r="E85"/>
  <c r="E84"/>
  <c r="E83"/>
  <c r="E82"/>
  <c r="E81"/>
  <c r="D86"/>
  <c r="D85"/>
  <c r="D84"/>
  <c r="D83"/>
  <c r="D82"/>
  <c r="D81"/>
  <c r="D80"/>
  <c r="C86"/>
  <c r="C85"/>
  <c r="C84"/>
  <c r="C83"/>
  <c r="C82"/>
  <c r="C81"/>
  <c r="C70"/>
  <c r="C73"/>
  <c r="C72"/>
  <c r="C71"/>
  <c r="C69"/>
  <c r="C17"/>
  <c r="C55"/>
  <c r="C54"/>
  <c r="I86" l="1"/>
  <c r="H99" s="1"/>
  <c r="I85"/>
  <c r="H98" s="1"/>
  <c r="I83"/>
  <c r="H96" s="1"/>
  <c r="I82"/>
  <c r="H95" s="1"/>
  <c r="I81"/>
  <c r="H94" s="1"/>
  <c r="I80"/>
  <c r="H93" s="1"/>
  <c r="I84"/>
  <c r="H97" s="1"/>
  <c r="D28"/>
  <c r="I87"/>
  <c r="H100" s="1"/>
  <c r="H110"/>
  <c r="D119" s="1"/>
  <c r="H111"/>
  <c r="H112"/>
  <c r="D121" s="1"/>
  <c r="H113"/>
  <c r="D122" s="1"/>
  <c r="H114"/>
  <c r="D123" s="1"/>
  <c r="C92"/>
  <c r="C56"/>
  <c r="D55" s="1"/>
  <c r="C18"/>
  <c r="D17" s="1"/>
  <c r="C74"/>
  <c r="D72" s="1"/>
  <c r="C65"/>
  <c r="G99" l="1"/>
  <c r="D99"/>
  <c r="F99"/>
  <c r="D93"/>
  <c r="E99"/>
  <c r="C99"/>
  <c r="I99" s="1"/>
  <c r="G98"/>
  <c r="E98"/>
  <c r="C98"/>
  <c r="F98"/>
  <c r="D98"/>
  <c r="E96"/>
  <c r="G96"/>
  <c r="F96"/>
  <c r="D96"/>
  <c r="C96"/>
  <c r="F95"/>
  <c r="G95"/>
  <c r="C95"/>
  <c r="E95"/>
  <c r="D95"/>
  <c r="E94"/>
  <c r="D94"/>
  <c r="F94"/>
  <c r="C94"/>
  <c r="G94"/>
  <c r="G93"/>
  <c r="F93"/>
  <c r="C93"/>
  <c r="E93"/>
  <c r="D97"/>
  <c r="G97"/>
  <c r="F97"/>
  <c r="C97"/>
  <c r="E97"/>
  <c r="D100"/>
  <c r="C120"/>
  <c r="C123"/>
  <c r="E123"/>
  <c r="C122"/>
  <c r="C121"/>
  <c r="C119"/>
  <c r="G123"/>
  <c r="F123"/>
  <c r="G122"/>
  <c r="F122"/>
  <c r="E122"/>
  <c r="G121"/>
  <c r="F121"/>
  <c r="E121"/>
  <c r="G120"/>
  <c r="F120"/>
  <c r="E120"/>
  <c r="D120"/>
  <c r="G119"/>
  <c r="F119"/>
  <c r="E119"/>
  <c r="C100"/>
  <c r="G100"/>
  <c r="F100"/>
  <c r="E100"/>
  <c r="F92"/>
  <c r="E92"/>
  <c r="D92"/>
  <c r="D62"/>
  <c r="D60"/>
  <c r="D64"/>
  <c r="D63"/>
  <c r="D61"/>
  <c r="D54"/>
  <c r="D69"/>
  <c r="D73"/>
  <c r="D70"/>
  <c r="D71"/>
  <c r="I93" l="1"/>
  <c r="I94"/>
  <c r="I96"/>
  <c r="I95"/>
  <c r="H123"/>
  <c r="I100"/>
  <c r="I98"/>
  <c r="I97"/>
  <c r="I92"/>
  <c r="H119"/>
  <c r="H121"/>
  <c r="H122"/>
  <c r="H120"/>
  <c r="C38"/>
  <c r="C37"/>
  <c r="C36"/>
  <c r="C35"/>
  <c r="C34"/>
  <c r="C32"/>
  <c r="C39" l="1"/>
  <c r="D37" s="1"/>
  <c r="D32" l="1"/>
  <c r="D34"/>
  <c r="C12"/>
  <c r="D4" s="1"/>
  <c r="D33"/>
  <c r="D38"/>
  <c r="D35"/>
  <c r="D36"/>
  <c r="D16"/>
  <c r="D8" l="1"/>
  <c r="D74"/>
  <c r="D10"/>
  <c r="D9"/>
  <c r="D56"/>
  <c r="D6"/>
  <c r="D7"/>
  <c r="D5"/>
  <c r="D11"/>
  <c r="D39"/>
  <c r="D18"/>
  <c r="D65"/>
  <c r="D12" l="1"/>
</calcChain>
</file>

<file path=xl/sharedStrings.xml><?xml version="1.0" encoding="utf-8"?>
<sst xmlns="http://schemas.openxmlformats.org/spreadsheetml/2006/main" count="296" uniqueCount="209">
  <si>
    <t>Resultat %</t>
  </si>
  <si>
    <t>Sum</t>
  </si>
  <si>
    <t>Ved ikke</t>
  </si>
  <si>
    <t>I høj grad</t>
  </si>
  <si>
    <t>I nogen grad</t>
  </si>
  <si>
    <t>Dato</t>
  </si>
  <si>
    <t>Alder</t>
  </si>
  <si>
    <t>Køn</t>
  </si>
  <si>
    <t>Kommune</t>
  </si>
  <si>
    <t>Uddannelsesbaggrund</t>
  </si>
  <si>
    <t>Barnets køn</t>
  </si>
  <si>
    <t>Barnets alder</t>
  </si>
  <si>
    <t>Påvirkning af dig og din familie</t>
  </si>
  <si>
    <t>Baggrundsspørgsmål</t>
  </si>
  <si>
    <t>Udbytte af kurset</t>
  </si>
  <si>
    <t>Vurdering af kursets betydning</t>
  </si>
  <si>
    <t>Mailadresse:</t>
  </si>
  <si>
    <t>Uddybende kommentarer</t>
  </si>
  <si>
    <t>Uddannelse andet (Beskriv):</t>
  </si>
  <si>
    <t>2) Øget kendskab til, hvilke støttemuligheder, der kunne være relevante for mit barn jf. Serviceloven</t>
  </si>
  <si>
    <t>1) Øget kendskab til de grundlæggende principper for dansk handicapolitik</t>
  </si>
  <si>
    <t>3) Øget viden om kommunens børnepolitik ift. børn med funktionsnedsættelser</t>
  </si>
  <si>
    <t>4) Øget viden om, hvordan kommunen er organiseret ift. børn med funktionsnedsættelser</t>
  </si>
  <si>
    <t>5) Øget viden om de tilbud kommunen har til familier og børn med funktionsnedsættelser</t>
  </si>
  <si>
    <t>6) Øget viden om hvor jeg skal henvende mig i kommunen med spørgsmål og problemstillinger</t>
  </si>
  <si>
    <t>7) Øget viden om kommunens principper og regler for samarbejdet mellem kommune og forældre</t>
  </si>
  <si>
    <t>8) Klædt på til at kunne forstå informationer om kommunes tilbud og støttemuligheder</t>
  </si>
  <si>
    <t>9) Forventer at kurset vil gøre det lettere for mig at samarbejde med kommunen</t>
  </si>
  <si>
    <t>2) Kursets fokus på de handicappolitiske grundprincipper og konventioner er relevante</t>
  </si>
  <si>
    <t>3) Kursets fokus på hjælp og støtte efter Serviceloven er relevant</t>
  </si>
  <si>
    <t>4) Præsentationen af kommunen og deres tilbud er relevant</t>
  </si>
  <si>
    <t xml:space="preserve">5) Fokus på det gode samarbejde mellem forældre og kommune er relevant </t>
  </si>
  <si>
    <t>Mand</t>
  </si>
  <si>
    <t>Kvinde</t>
  </si>
  <si>
    <t>Kort videregående uddannelse</t>
  </si>
  <si>
    <t>Mellemlang videregående uddannelse</t>
  </si>
  <si>
    <t>Folkeskolens afgangseksamen</t>
  </si>
  <si>
    <t>Gymnasie- eller HF-niveau</t>
  </si>
  <si>
    <t>Erhvervsfaglig uddannelse</t>
  </si>
  <si>
    <t>Lang videregående uddannelse</t>
  </si>
  <si>
    <t>Andet</t>
  </si>
  <si>
    <t>Antal</t>
  </si>
  <si>
    <t>16-18 år</t>
  </si>
  <si>
    <t>5-8 år</t>
  </si>
  <si>
    <t>&lt; 5 år</t>
  </si>
  <si>
    <t>13-15 år</t>
  </si>
  <si>
    <t>9-12 år</t>
  </si>
  <si>
    <t>&lt; 25 år</t>
  </si>
  <si>
    <t>26-30 år</t>
  </si>
  <si>
    <t>31-35 år</t>
  </si>
  <si>
    <t>36-40 år</t>
  </si>
  <si>
    <t>41-45 år</t>
  </si>
  <si>
    <t>46-50 år</t>
  </si>
  <si>
    <t>51-55 år</t>
  </si>
  <si>
    <t>&gt; 55 år</t>
  </si>
  <si>
    <t>Alder (Udfylder)</t>
  </si>
  <si>
    <t>Køn (Udfylder)</t>
  </si>
  <si>
    <t>Dreng</t>
  </si>
  <si>
    <t>Pige</t>
  </si>
  <si>
    <t>Påvirkning af familie</t>
  </si>
  <si>
    <t>Slet ikke</t>
  </si>
  <si>
    <t>Kun lidt</t>
  </si>
  <si>
    <t>Moderat</t>
  </si>
  <si>
    <t>Ret meget</t>
  </si>
  <si>
    <t>Virkelig meget</t>
  </si>
  <si>
    <t>I mindre grad</t>
  </si>
  <si>
    <t>Øget kendskab tilgrundlæggende principper for dansk politik</t>
  </si>
  <si>
    <t>Øget kendskab til støttemuligheder, der kunne være relevante for mit barn</t>
  </si>
  <si>
    <t>Øget viden om kommunens børnepolitik ift. Børn med funktionsnedsættelse</t>
  </si>
  <si>
    <t>Øget viden om hvordan kommunen er organiseret ift. Børn me funktionsnedsættelse</t>
  </si>
  <si>
    <t>Øget viden om de tilbud kommunen har til familer med børn med funktionsnedsættelse</t>
  </si>
  <si>
    <t>Øget viden om, hvor jeg skal henvende mig i kommenen med spørgsmål eller problemstillinger i relation til mit barns funktionsnedsættelse</t>
  </si>
  <si>
    <t>Øget viden om kommunenes principper og regler for samarbejdet mellem kommune og forældre til børn med funktionsnedsættelse</t>
  </si>
  <si>
    <t>Jeg forventer, at kurset vil gøre det lettere for mig at samarbejde med kommunen</t>
  </si>
  <si>
    <t>Procent</t>
  </si>
  <si>
    <t>Kursets betydning</t>
  </si>
  <si>
    <t>De temaer som kurset har sat fokus på, har generelt været relevante for mig</t>
  </si>
  <si>
    <t>Kursts fokus på handicappolitiske grundprincipper og konventioner er relevant for mig</t>
  </si>
  <si>
    <t>Kursets fokus på hjælp og støtte efter serviceloven er relevant for mig</t>
  </si>
  <si>
    <t>Præsentationen af kommunen og deres tilbud er relevant for mig</t>
  </si>
  <si>
    <t>Fokusset på det gode samarbejde mellem forældre og kommune er relevant for mig</t>
  </si>
  <si>
    <t>Jeg er blevet klædt på til at kunne forstå information om kommunens tilbud og støttemuligheder</t>
  </si>
  <si>
    <t>1) De temaer kurset har sat fokus på, har generelt været relevante</t>
  </si>
  <si>
    <t>Øget kendskab tilgrundlæggende principper for dansk handicappolitik</t>
  </si>
  <si>
    <t>Antal måneder siden diagnosen blev stillet</t>
  </si>
  <si>
    <t>0- 3 måneder</t>
  </si>
  <si>
    <t>4-6 måneder</t>
  </si>
  <si>
    <t>7-9 måneder</t>
  </si>
  <si>
    <t>10-12 måneder</t>
  </si>
  <si>
    <t>13-18 måneder</t>
  </si>
  <si>
    <t>19-24 måneder</t>
  </si>
  <si>
    <t>&gt; 24 måneder</t>
  </si>
  <si>
    <t>ID</t>
  </si>
  <si>
    <t>Fysisk funktionsnedsættelse (fx høre, syn, kommunikation, mobilitet)</t>
  </si>
  <si>
    <t>Psykisk funktionsnedsættelse (fx personlighedsforstyrrelse, angst)</t>
  </si>
  <si>
    <t>Intellektuel / kognitiv forstyrrelse (fx hjerneskade, udviklingshæmning, autisme, ADHD)</t>
  </si>
  <si>
    <t>Multiple funktionsnedsættelser</t>
  </si>
  <si>
    <t>Funktionsnedsættelse</t>
  </si>
  <si>
    <t>Hvilken funktionsnedsættelse har dit barn?</t>
  </si>
  <si>
    <r>
      <t xml:space="preserve">Barnets funktionsnedsættelse
</t>
    </r>
    <r>
      <rPr>
        <b/>
        <u/>
        <sz val="11"/>
        <color theme="1"/>
        <rFont val="Calibri"/>
        <family val="2"/>
        <scheme val="minor"/>
      </rPr>
      <t xml:space="preserve"> Anden:</t>
    </r>
  </si>
  <si>
    <t>Anden</t>
  </si>
  <si>
    <t>Antal måneder siden mit barns funktionsnedsættelse er konstateret</t>
  </si>
  <si>
    <t>Ikke en del af kurset</t>
  </si>
  <si>
    <t>Dit udbytte af kurset</t>
  </si>
  <si>
    <t>Din vurdering af kursets betydning for din situation</t>
  </si>
  <si>
    <t>dd.md.xxxx</t>
  </si>
  <si>
    <t>Vælg fra liste</t>
  </si>
  <si>
    <t>Beskriv</t>
  </si>
  <si>
    <t>Kommuner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</si>
  <si>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</si>
  <si>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</si>
  <si>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</si>
  <si>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</si>
  <si>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</si>
  <si>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</si>
  <si>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</si>
  <si>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</si>
  <si>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</si>
  <si>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</si>
  <si>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</si>
  <si>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</si>
  <si>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</si>
  <si>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</si>
  <si>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</si>
  <si>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</si>
  <si>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</si>
  <si>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</si>
  <si>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</si>
  <si>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</si>
  <si>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</si>
  <si>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</si>
  <si>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</si>
  <si>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</si>
  <si>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</si>
  <si>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</si>
  <si>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</si>
  <si>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</si>
  <si>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</si>
  <si>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</si>
  <si>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</si>
  <si>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</si>
  <si>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</si>
  <si>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</si>
  <si>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</si>
  <si>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</si>
  <si>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</si>
  <si>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</si>
  <si>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</si>
  <si>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</si>
  <si>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</si>
  <si>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</si>
  <si>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</si>
  <si>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</si>
  <si>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</si>
  <si>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</si>
  <si>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</si>
  <si>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</si>
  <si>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</si>
  <si>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</si>
  <si>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</si>
  <si>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</si>
  <si>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</si>
  <si>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</si>
  <si>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</si>
  <si>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</si>
  <si>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</si>
  <si>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</si>
  <si>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</si>
  <si>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</si>
  <si>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</si>
  <si>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</si>
  <si>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</si>
  <si>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</si>
  <si>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</si>
  <si>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</si>
  <si>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</si>
  <si>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</si>
  <si>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</si>
  <si>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</si>
  <si>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</si>
  <si>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</si>
  <si>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</si>
  <si>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</si>
  <si>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</si>
  <si>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</si>
  <si>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</si>
  <si>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</si>
  <si>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</si>
  <si>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</si>
  <si>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</si>
  <si>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</si>
  <si>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</si>
  <si>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</si>
  <si>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</si>
  <si>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</si>
  <si>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</si>
  <si>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</si>
  <si>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</si>
  <si>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</si>
  <si>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</si>
  <si>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</si>
  <si>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</si>
  <si>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</si>
  <si>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</si>
  <si>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</si>
  <si>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</si>
  <si>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</si>
  <si>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19-25 år</t>
  </si>
  <si>
    <t>Over 25 år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</si>
</sst>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E6CD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3" fillId="0" borderId="5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9" fontId="3" fillId="0" borderId="6" xfId="0" applyNumberFormat="1" applyFont="1" applyBorder="1" applyAlignment="1">
      <alignment horizontal="center"/>
    </xf>
    <xf numFmtId="0" fontId="4" fillId="0" borderId="0" xfId="0" applyFont="1"/>
    <xf numFmtId="0" fontId="4" fillId="2" borderId="10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2" fillId="0" borderId="16" xfId="0" applyNumberFormat="1" applyFont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2" borderId="0" xfId="0" applyFill="1"/>
    <xf numFmtId="0" fontId="1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9" fontId="2" fillId="3" borderId="3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9" fontId="2" fillId="3" borderId="20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9" fontId="3" fillId="0" borderId="19" xfId="1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3" fillId="0" borderId="13" xfId="0" applyFont="1" applyBorder="1"/>
    <xf numFmtId="9" fontId="2" fillId="3" borderId="18" xfId="0" applyNumberFormat="1" applyFont="1" applyFill="1" applyBorder="1" applyAlignment="1">
      <alignment horizontal="center"/>
    </xf>
    <xf numFmtId="9" fontId="3" fillId="0" borderId="5" xfId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9" fontId="0" fillId="0" borderId="13" xfId="0" applyNumberFormat="1" applyBorder="1"/>
    <xf numFmtId="0" fontId="2" fillId="0" borderId="13" xfId="0" applyFont="1" applyBorder="1"/>
    <xf numFmtId="0" fontId="2" fillId="3" borderId="2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9" fontId="2" fillId="3" borderId="0" xfId="0" applyNumberFormat="1" applyFont="1" applyFill="1" applyBorder="1" applyAlignment="1">
      <alignment horizontal="center"/>
    </xf>
    <xf numFmtId="9" fontId="2" fillId="3" borderId="3" xfId="0" applyNumberFormat="1" applyFont="1" applyFill="1" applyBorder="1" applyAlignment="1">
      <alignment horizontal="center" wrapText="1"/>
    </xf>
    <xf numFmtId="9" fontId="2" fillId="3" borderId="18" xfId="0" applyNumberFormat="1" applyFont="1" applyFill="1" applyBorder="1" applyAlignment="1">
      <alignment horizontal="center" wrapText="1"/>
    </xf>
    <xf numFmtId="0" fontId="9" fillId="0" borderId="0" xfId="0" applyFont="1"/>
    <xf numFmtId="0" fontId="5" fillId="0" borderId="0" xfId="0" applyFont="1"/>
    <xf numFmtId="0" fontId="10" fillId="0" borderId="0" xfId="2" applyAlignment="1" applyProtection="1"/>
    <xf numFmtId="0" fontId="2" fillId="0" borderId="13" xfId="0" applyFont="1" applyBorder="1" applyAlignment="1">
      <alignment horizont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9" fontId="3" fillId="0" borderId="13" xfId="0" applyNumberFormat="1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F6E6CD"/>
      <color rgb="FFC82026"/>
      <color rgb="FF000000"/>
      <color rgb="FFF6DACD"/>
      <color rgb="FFFFDFB4"/>
      <color rgb="FFF6DAFF"/>
      <color rgb="FFEAF1D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Køn</a:t>
            </a:r>
            <a:r>
              <a:rPr lang="da-DK"/>
              <a:t> </a:t>
            </a:r>
          </a:p>
        </c:rich>
      </c:tx>
      <c:layout>
        <c:manualLayout>
          <c:xMode val="edge"/>
          <c:yMode val="edge"/>
          <c:x val="0.45967957130358839"/>
          <c:y val="3.951917468649755E-2"/>
        </c:manualLayout>
      </c:layout>
    </c:title>
    <c:plotArea>
      <c:layout>
        <c:manualLayout>
          <c:layoutTarget val="inner"/>
          <c:xMode val="edge"/>
          <c:yMode val="edge"/>
          <c:x val="0.14684186351706152"/>
          <c:y val="0.21832895888014076"/>
          <c:w val="0.81425546806649174"/>
          <c:h val="0.77973279381743954"/>
        </c:manualLayout>
      </c:layout>
      <c:barChart>
        <c:barDir val="bar"/>
        <c:grouping val="clustered"/>
        <c:ser>
          <c:idx val="0"/>
          <c:order val="0"/>
          <c:tx>
            <c:strRef>
              <c:f>Tabeller!$B$15</c:f>
              <c:strCache>
                <c:ptCount val="1"/>
                <c:pt idx="0">
                  <c:v>Køn (Udfylder)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Tabeller!$B$16:$B$17</c:f>
              <c:strCache>
                <c:ptCount val="2"/>
                <c:pt idx="0">
                  <c:v>Mand</c:v>
                </c:pt>
                <c:pt idx="1">
                  <c:v>Kvinde</c:v>
                </c:pt>
              </c:strCache>
            </c:strRef>
          </c:cat>
          <c:val>
            <c:numRef>
              <c:f>Tabeller!$D$16:$D$17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gapWidth val="75"/>
        <c:axId val="88536576"/>
        <c:axId val="88538112"/>
      </c:barChart>
      <c:catAx>
        <c:axId val="8853657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88538112"/>
        <c:crosses val="autoZero"/>
        <c:auto val="1"/>
        <c:lblAlgn val="ctr"/>
        <c:lblOffset val="100"/>
      </c:catAx>
      <c:valAx>
        <c:axId val="88538112"/>
        <c:scaling>
          <c:orientation val="minMax"/>
        </c:scaling>
        <c:axPos val="t"/>
        <c:numFmt formatCode="0%" sourceLinked="0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8853657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har fået øget kendskab til, hvilke støttemuligheder,</a:t>
            </a:r>
            <a:r>
              <a:rPr lang="da-DK" sz="1200" b="1" baseline="0">
                <a:latin typeface="+mn-lt"/>
              </a:rPr>
              <a:t> der kunne være relevante for mit barn jf. Serviceloven</a:t>
            </a:r>
            <a:endParaRPr lang="da-DK" sz="1200" b="1">
              <a:latin typeface="+mn-lt"/>
            </a:endParaRP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3837748542301778"/>
          <c:y val="3.9519289540862194E-2"/>
        </c:manualLayout>
      </c:layout>
    </c:title>
    <c:plotArea>
      <c:layout>
        <c:manualLayout>
          <c:layoutTarget val="inner"/>
          <c:xMode val="edge"/>
          <c:yMode val="edge"/>
          <c:x val="0.29397781799014566"/>
          <c:y val="0.35312192140366166"/>
          <c:w val="0.61981102362204765"/>
          <c:h val="0.56683458766549522"/>
        </c:manualLayout>
      </c:layout>
      <c:barChart>
        <c:barDir val="bar"/>
        <c:grouping val="clustered"/>
        <c:ser>
          <c:idx val="0"/>
          <c:order val="0"/>
          <c:tx>
            <c:strRef>
              <c:f>Tabeller!$B$93</c:f>
              <c:strCache>
                <c:ptCount val="1"/>
                <c:pt idx="0">
                  <c:v>Øget kendskab til støttemuligheder, der kunne være relevante for mit barn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Tabeller!$C$91:$H$91</c:f>
              <c:strCache>
                <c:ptCount val="6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  <c:pt idx="5">
                  <c:v>Ikke en del af kurset</c:v>
                </c:pt>
              </c:strCache>
            </c:strRef>
          </c:cat>
          <c:val>
            <c:numRef>
              <c:f>Tabeller!$C$93:$H$93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75"/>
        <c:axId val="90791936"/>
        <c:axId val="90793472"/>
      </c:barChart>
      <c:catAx>
        <c:axId val="9079193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793472"/>
        <c:crosses val="autoZero"/>
        <c:auto val="1"/>
        <c:lblAlgn val="ctr"/>
        <c:lblOffset val="100"/>
      </c:catAx>
      <c:valAx>
        <c:axId val="90793472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79193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har øget min viden om kommunens børnepolitik ift. børn med funktionsnedsættelser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7702482841818687"/>
          <c:y val="4.8651709632186388E-2"/>
        </c:manualLayout>
      </c:layout>
    </c:title>
    <c:plotArea>
      <c:layout>
        <c:manualLayout>
          <c:layoutTarget val="inner"/>
          <c:xMode val="edge"/>
          <c:yMode val="edge"/>
          <c:x val="0.29397781799014588"/>
          <c:y val="0.35312192140366178"/>
          <c:w val="0.61981102362204765"/>
          <c:h val="0.56683458766549544"/>
        </c:manualLayout>
      </c:layout>
      <c:barChart>
        <c:barDir val="bar"/>
        <c:grouping val="clustered"/>
        <c:ser>
          <c:idx val="0"/>
          <c:order val="0"/>
          <c:tx>
            <c:strRef>
              <c:f>Tabeller!$B$94</c:f>
              <c:strCache>
                <c:ptCount val="1"/>
                <c:pt idx="0">
                  <c:v>Øget viden om kommunens børnepolitik ift. Børn med funktionsnedsættelse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Tabeller!$C$91:$H$91</c:f>
              <c:strCache>
                <c:ptCount val="6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  <c:pt idx="5">
                  <c:v>Ikke en del af kurset</c:v>
                </c:pt>
              </c:strCache>
            </c:strRef>
          </c:cat>
          <c:val>
            <c:numRef>
              <c:f>Tabeller!$C$94:$H$94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75"/>
        <c:axId val="90842240"/>
        <c:axId val="90843776"/>
      </c:barChart>
      <c:catAx>
        <c:axId val="90842240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843776"/>
        <c:crosses val="autoZero"/>
        <c:auto val="1"/>
        <c:lblAlgn val="ctr"/>
        <c:lblOffset val="100"/>
      </c:catAx>
      <c:valAx>
        <c:axId val="90843776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842240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har øget min viden om,</a:t>
            </a:r>
            <a:r>
              <a:rPr lang="da-DK" sz="1200" b="1" baseline="0">
                <a:latin typeface="+mn-lt"/>
              </a:rPr>
              <a:t> hvordan kommunen er organiseret ift. børn med funktionsnedsættelser</a:t>
            </a:r>
            <a:endParaRPr lang="da-DK" sz="1200" b="1"/>
          </a:p>
        </c:rich>
      </c:tx>
      <c:layout>
        <c:manualLayout>
          <c:xMode val="edge"/>
          <c:yMode val="edge"/>
          <c:x val="0.19634849991577141"/>
          <c:y val="6.2350339769172688E-2"/>
        </c:manualLayout>
      </c:layout>
    </c:title>
    <c:plotArea>
      <c:layout>
        <c:manualLayout>
          <c:layoutTarget val="inner"/>
          <c:xMode val="edge"/>
          <c:yMode val="edge"/>
          <c:x val="0.29397781799014605"/>
          <c:y val="0.35312192140366189"/>
          <c:w val="0.61981102362204765"/>
          <c:h val="0.56683458766549566"/>
        </c:manualLayout>
      </c:layout>
      <c:barChart>
        <c:barDir val="bar"/>
        <c:grouping val="clustered"/>
        <c:ser>
          <c:idx val="0"/>
          <c:order val="0"/>
          <c:tx>
            <c:strRef>
              <c:f>Tabeller!$B$95</c:f>
              <c:strCache>
                <c:ptCount val="1"/>
                <c:pt idx="0">
                  <c:v>Øget viden om hvordan kommunen er organiseret ift. Børn me funktionsnedsættelse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Tabeller!$C$91:$H$91</c:f>
              <c:strCache>
                <c:ptCount val="6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  <c:pt idx="5">
                  <c:v>Ikke en del af kurset</c:v>
                </c:pt>
              </c:strCache>
            </c:strRef>
          </c:cat>
          <c:val>
            <c:numRef>
              <c:f>Tabeller!$C$95:$H$95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75"/>
        <c:axId val="90827008"/>
        <c:axId val="92209152"/>
      </c:barChart>
      <c:catAx>
        <c:axId val="90827008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2209152"/>
        <c:crosses val="autoZero"/>
        <c:auto val="1"/>
        <c:lblAlgn val="ctr"/>
        <c:lblOffset val="100"/>
      </c:catAx>
      <c:valAx>
        <c:axId val="92209152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827008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har øget min viden om</a:t>
            </a:r>
            <a:r>
              <a:rPr lang="da-DK" sz="1200" b="1" baseline="0">
                <a:latin typeface="+mn-lt"/>
              </a:rPr>
              <a:t> de tilbud, som kommunen har til familier med børn  med funktionsnedsættelser</a:t>
            </a:r>
            <a:endParaRPr lang="da-DK" sz="1200" b="1"/>
          </a:p>
        </c:rich>
      </c:tx>
      <c:layout>
        <c:manualLayout>
          <c:xMode val="edge"/>
          <c:yMode val="edge"/>
          <c:x val="0.15494063242094777"/>
          <c:y val="7.6048969906158989E-2"/>
        </c:manualLayout>
      </c:layout>
    </c:title>
    <c:plotArea>
      <c:layout>
        <c:manualLayout>
          <c:layoutTarget val="inner"/>
          <c:xMode val="edge"/>
          <c:yMode val="edge"/>
          <c:x val="0.29397781799014627"/>
          <c:y val="0.353121921403662"/>
          <c:w val="0.61981102362204765"/>
          <c:h val="0.56683458766549588"/>
        </c:manualLayout>
      </c:layout>
      <c:barChart>
        <c:barDir val="bar"/>
        <c:grouping val="clustered"/>
        <c:ser>
          <c:idx val="0"/>
          <c:order val="0"/>
          <c:tx>
            <c:strRef>
              <c:f>Tabeller!$B$96</c:f>
              <c:strCache>
                <c:ptCount val="1"/>
                <c:pt idx="0">
                  <c:v>Øget viden om de tilbud kommunen har til familer med børn med funktionsnedsættelse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Tabeller!$C$91:$H$91</c:f>
              <c:strCache>
                <c:ptCount val="6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  <c:pt idx="5">
                  <c:v>Ikke en del af kurset</c:v>
                </c:pt>
              </c:strCache>
            </c:strRef>
          </c:cat>
          <c:val>
            <c:numRef>
              <c:f>Tabeller!$C$96:$H$96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75"/>
        <c:axId val="92253568"/>
        <c:axId val="92255360"/>
      </c:barChart>
      <c:catAx>
        <c:axId val="92253568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2255360"/>
        <c:crosses val="autoZero"/>
        <c:auto val="1"/>
        <c:lblAlgn val="ctr"/>
        <c:lblOffset val="100"/>
      </c:catAx>
      <c:valAx>
        <c:axId val="92255360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2253568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har øget min viden om</a:t>
            </a:r>
            <a:r>
              <a:rPr lang="da-DK" sz="1200" b="1" baseline="0">
                <a:latin typeface="+mn-lt"/>
              </a:rPr>
              <a:t>, hvor jeg skal henvende mig i kommunen om forskellige spørgsmål eller problemstillinger i relation til mit barns funktionsnedsættelse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5494063242094777"/>
          <c:y val="2.582065940387588E-2"/>
        </c:manualLayout>
      </c:layout>
    </c:title>
    <c:plotArea>
      <c:layout>
        <c:manualLayout>
          <c:layoutTarget val="inner"/>
          <c:xMode val="edge"/>
          <c:yMode val="edge"/>
          <c:x val="0.29397781799014644"/>
          <c:y val="0.38051918167763354"/>
          <c:w val="0.61981102362204765"/>
          <c:h val="0.53943731348649915"/>
        </c:manualLayout>
      </c:layout>
      <c:barChart>
        <c:barDir val="bar"/>
        <c:grouping val="clustered"/>
        <c:ser>
          <c:idx val="0"/>
          <c:order val="0"/>
          <c:tx>
            <c:strRef>
              <c:f>Tabeller!$B$97</c:f>
              <c:strCache>
                <c:ptCount val="1"/>
                <c:pt idx="0">
                  <c:v>Øget viden om, hvor jeg skal henvende mig i kommenen med spørgsmål eller problemstillinger i relation til mit barns funktionsnedsættelse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Tabeller!$C$91:$H$91</c:f>
              <c:strCache>
                <c:ptCount val="6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  <c:pt idx="5">
                  <c:v>Ikke en del af kurset</c:v>
                </c:pt>
              </c:strCache>
            </c:strRef>
          </c:cat>
          <c:val>
            <c:numRef>
              <c:f>Tabeller!$C$97:$H$97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75"/>
        <c:axId val="93479680"/>
        <c:axId val="93481216"/>
      </c:barChart>
      <c:catAx>
        <c:axId val="93479680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481216"/>
        <c:crosses val="autoZero"/>
        <c:auto val="1"/>
        <c:lblAlgn val="ctr"/>
        <c:lblOffset val="100"/>
      </c:catAx>
      <c:valAx>
        <c:axId val="93481216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479680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har øget min viden om</a:t>
            </a:r>
            <a:r>
              <a:rPr lang="da-DK" sz="1200" b="1" baseline="0">
                <a:latin typeface="+mn-lt"/>
              </a:rPr>
              <a:t> kommunens principper og regler for samarbejdet mellem kommune og forældre til børn med funktionsnedsættelser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5494063242094788"/>
          <c:y val="2.582065940387588E-2"/>
        </c:manualLayout>
      </c:layout>
    </c:title>
    <c:plotArea>
      <c:layout>
        <c:manualLayout>
          <c:layoutTarget val="inner"/>
          <c:xMode val="edge"/>
          <c:yMode val="edge"/>
          <c:x val="0.29397781799014666"/>
          <c:y val="0.38051918167763377"/>
          <c:w val="0.61981102362204765"/>
          <c:h val="0.53943731348649915"/>
        </c:manualLayout>
      </c:layout>
      <c:barChart>
        <c:barDir val="bar"/>
        <c:grouping val="clustered"/>
        <c:ser>
          <c:idx val="0"/>
          <c:order val="0"/>
          <c:tx>
            <c:strRef>
              <c:f>Tabeller!$B$98</c:f>
              <c:strCache>
                <c:ptCount val="1"/>
                <c:pt idx="0">
                  <c:v>Øget viden om kommunenes principper og regler for samarbejdet mellem kommune og forældre til børn med funktionsnedsættelse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Tabeller!$C$91:$H$91</c:f>
              <c:strCache>
                <c:ptCount val="6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  <c:pt idx="5">
                  <c:v>Ikke en del af kurset</c:v>
                </c:pt>
              </c:strCache>
            </c:strRef>
          </c:cat>
          <c:val>
            <c:numRef>
              <c:f>Tabeller!$C$98:$H$98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75"/>
        <c:axId val="93534464"/>
        <c:axId val="93544448"/>
      </c:barChart>
      <c:catAx>
        <c:axId val="9353446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544448"/>
        <c:crosses val="autoZero"/>
        <c:auto val="1"/>
        <c:lblAlgn val="ctr"/>
        <c:lblOffset val="100"/>
      </c:catAx>
      <c:valAx>
        <c:axId val="93544448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534464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er blevet klædt på til at kunne forstå informationer omkring kommunens tilbud og støttemuligheder</a:t>
            </a:r>
            <a:endParaRPr lang="da-DK" sz="1200" b="1" baseline="0">
              <a:latin typeface="+mn-lt"/>
            </a:endParaRP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7150377941887687"/>
          <c:y val="5.3217919677848502E-2"/>
        </c:manualLayout>
      </c:layout>
    </c:title>
    <c:plotArea>
      <c:layout>
        <c:manualLayout>
          <c:layoutTarget val="inner"/>
          <c:xMode val="edge"/>
          <c:yMode val="edge"/>
          <c:x val="0.29397781799014688"/>
          <c:y val="0.38051918167763393"/>
          <c:w val="0.61981102362204765"/>
          <c:h val="0.53943731348649915"/>
        </c:manualLayout>
      </c:layout>
      <c:barChart>
        <c:barDir val="bar"/>
        <c:grouping val="clustered"/>
        <c:ser>
          <c:idx val="0"/>
          <c:order val="0"/>
          <c:tx>
            <c:strRef>
              <c:f>Tabeller!$B$99</c:f>
              <c:strCache>
                <c:ptCount val="1"/>
                <c:pt idx="0">
                  <c:v>Jeg er blevet klædt på til at kunne forstå information om kommunens tilbud og støttemuligheder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Tabeller!$C$91:$H$91</c:f>
              <c:strCache>
                <c:ptCount val="6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  <c:pt idx="5">
                  <c:v>Ikke en del af kurset</c:v>
                </c:pt>
              </c:strCache>
            </c:strRef>
          </c:cat>
          <c:val>
            <c:numRef>
              <c:f>Tabeller!$C$99:$H$99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75"/>
        <c:axId val="93556096"/>
        <c:axId val="92341376"/>
      </c:barChart>
      <c:catAx>
        <c:axId val="9355609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2341376"/>
        <c:crosses val="autoZero"/>
        <c:auto val="1"/>
        <c:lblAlgn val="ctr"/>
        <c:lblOffset val="100"/>
      </c:catAx>
      <c:valAx>
        <c:axId val="92341376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55609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forventer at kurset vil gøre det lettere for mig at samarbejde med kommunen</a:t>
            </a:r>
            <a:endParaRPr lang="da-DK" sz="1200" b="1" baseline="0">
              <a:latin typeface="+mn-lt"/>
            </a:endParaRP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7150377941887687"/>
          <c:y val="5.3217919677848502E-2"/>
        </c:manualLayout>
      </c:layout>
    </c:title>
    <c:plotArea>
      <c:layout>
        <c:manualLayout>
          <c:layoutTarget val="inner"/>
          <c:xMode val="edge"/>
          <c:yMode val="edge"/>
          <c:x val="0.29397781799014705"/>
          <c:y val="0.38051918167763416"/>
          <c:w val="0.61981102362204765"/>
          <c:h val="0.53943731348649915"/>
        </c:manualLayout>
      </c:layout>
      <c:barChart>
        <c:barDir val="bar"/>
        <c:grouping val="clustered"/>
        <c:ser>
          <c:idx val="0"/>
          <c:order val="0"/>
          <c:tx>
            <c:strRef>
              <c:f>Tabeller!$B$100</c:f>
              <c:strCache>
                <c:ptCount val="1"/>
                <c:pt idx="0">
                  <c:v>Jeg forventer, at kurset vil gøre det lettere for mig at samarbejde med kommunen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Tabeller!$C$91:$H$91</c:f>
              <c:strCache>
                <c:ptCount val="6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  <c:pt idx="5">
                  <c:v>Ikke en del af kurset</c:v>
                </c:pt>
              </c:strCache>
            </c:strRef>
          </c:cat>
          <c:val>
            <c:numRef>
              <c:f>Tabeller!$C$100:$H$100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75"/>
        <c:axId val="92398336"/>
        <c:axId val="92399872"/>
      </c:barChart>
      <c:catAx>
        <c:axId val="9239833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2399872"/>
        <c:crosses val="autoZero"/>
        <c:auto val="1"/>
        <c:lblAlgn val="ctr"/>
        <c:lblOffset val="100"/>
      </c:catAx>
      <c:valAx>
        <c:axId val="92399872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239833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oplever, at de temaer som kurset har sat fokus på generelt har været relevante for mig</a:t>
            </a:r>
            <a:endParaRPr lang="da-DK" sz="1200" b="1" baseline="0">
              <a:latin typeface="+mn-lt"/>
            </a:endParaRP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7978535291784203"/>
          <c:y val="6.6916549814834803E-2"/>
        </c:manualLayout>
      </c:layout>
    </c:title>
    <c:plotArea>
      <c:layout>
        <c:manualLayout>
          <c:layoutTarget val="inner"/>
          <c:xMode val="edge"/>
          <c:yMode val="edge"/>
          <c:x val="0.29397781799014727"/>
          <c:y val="0.38051918167763438"/>
          <c:w val="0.61981102362204765"/>
          <c:h val="0.53943731348649915"/>
        </c:manualLayout>
      </c:layout>
      <c:barChart>
        <c:barDir val="bar"/>
        <c:grouping val="clustered"/>
        <c:ser>
          <c:idx val="0"/>
          <c:order val="0"/>
          <c:tx>
            <c:strRef>
              <c:f>Tabeller!$B$119</c:f>
              <c:strCache>
                <c:ptCount val="1"/>
                <c:pt idx="0">
                  <c:v>De temaer som kurset har sat fokus på, har generelt været relevante for mig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Tabeller!$C$118:$G$118</c:f>
              <c:strCache>
                <c:ptCount val="5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</c:strCache>
            </c:strRef>
          </c:cat>
          <c:val>
            <c:numRef>
              <c:f>Tabeller!$C$119:$G$119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3607808"/>
        <c:axId val="93609344"/>
      </c:barChart>
      <c:catAx>
        <c:axId val="93607808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609344"/>
        <c:crosses val="autoZero"/>
        <c:auto val="1"/>
        <c:lblAlgn val="ctr"/>
        <c:lblOffset val="100"/>
      </c:catAx>
      <c:valAx>
        <c:axId val="93609344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607808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oplever, at kursets fokus på handicappolitiske</a:t>
            </a:r>
            <a:r>
              <a:rPr lang="da-DK" sz="1200" b="1" baseline="0">
                <a:latin typeface="+mn-lt"/>
              </a:rPr>
              <a:t> grundprincipper og konventioner er relevant for mig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7978535291784209"/>
          <c:y val="6.6916549814834803E-2"/>
        </c:manualLayout>
      </c:layout>
    </c:title>
    <c:plotArea>
      <c:layout>
        <c:manualLayout>
          <c:layoutTarget val="inner"/>
          <c:xMode val="edge"/>
          <c:yMode val="edge"/>
          <c:x val="0.29397781799014744"/>
          <c:y val="0.38051918167763454"/>
          <c:w val="0.61981102362204765"/>
          <c:h val="0.53943731348649915"/>
        </c:manualLayout>
      </c:layout>
      <c:barChart>
        <c:barDir val="bar"/>
        <c:grouping val="clustered"/>
        <c:ser>
          <c:idx val="0"/>
          <c:order val="0"/>
          <c:tx>
            <c:strRef>
              <c:f>Tabeller!$B$120</c:f>
              <c:strCache>
                <c:ptCount val="1"/>
                <c:pt idx="0">
                  <c:v>Kursts fokus på handicappolitiske grundprincipper og konventioner er relevant for mig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Tabeller!$C$118:$G$118</c:f>
              <c:strCache>
                <c:ptCount val="5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</c:strCache>
            </c:strRef>
          </c:cat>
          <c:val>
            <c:numRef>
              <c:f>Tabeller!$C$120:$G$120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2384256"/>
        <c:axId val="93733632"/>
      </c:barChart>
      <c:catAx>
        <c:axId val="9238425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733632"/>
        <c:crosses val="autoZero"/>
        <c:auto val="1"/>
        <c:lblAlgn val="ctr"/>
        <c:lblOffset val="100"/>
      </c:catAx>
      <c:valAx>
        <c:axId val="93733632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238425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Uddannelsesbaggrund</a:t>
            </a:r>
          </a:p>
        </c:rich>
      </c:tx>
      <c:layout>
        <c:manualLayout>
          <c:xMode val="edge"/>
          <c:yMode val="edge"/>
          <c:x val="0.23190179352580997"/>
          <c:y val="2.1000656167979012E-2"/>
        </c:manualLayout>
      </c:layout>
    </c:title>
    <c:plotArea>
      <c:layout>
        <c:manualLayout>
          <c:layoutTarget val="inner"/>
          <c:xMode val="edge"/>
          <c:yMode val="edge"/>
          <c:x val="0.42184186351706277"/>
          <c:y val="0.21319323830501893"/>
          <c:w val="0.53647769028871395"/>
          <c:h val="0.67479960503330028"/>
        </c:manualLayout>
      </c:layout>
      <c:barChart>
        <c:barDir val="bar"/>
        <c:grouping val="clustered"/>
        <c:ser>
          <c:idx val="0"/>
          <c:order val="0"/>
          <c:tx>
            <c:strRef>
              <c:f>Tabeller!$B$31</c:f>
              <c:strCache>
                <c:ptCount val="1"/>
                <c:pt idx="0">
                  <c:v>Uddannelsesbaggrund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Tabeller!$B$32:$B$38</c:f>
              <c:strCache>
                <c:ptCount val="7"/>
                <c:pt idx="0">
                  <c:v>Folkeskolens afgangseksamen</c:v>
                </c:pt>
                <c:pt idx="1">
                  <c:v>Gymnasie- eller HF-niveau</c:v>
                </c:pt>
                <c:pt idx="2">
                  <c:v>Erhvervsfaglig uddannelse</c:v>
                </c:pt>
                <c:pt idx="3">
                  <c:v>Kort videregående uddannelse</c:v>
                </c:pt>
                <c:pt idx="4">
                  <c:v>Mellemlang videregående uddannelse</c:v>
                </c:pt>
                <c:pt idx="5">
                  <c:v>Lang videregående uddannelse</c:v>
                </c:pt>
                <c:pt idx="6">
                  <c:v>Andet</c:v>
                </c:pt>
              </c:strCache>
            </c:strRef>
          </c:cat>
          <c:val>
            <c:numRef>
              <c:f>Tabeller!$D$32:$D$38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75"/>
        <c:axId val="88590976"/>
        <c:axId val="87056768"/>
      </c:barChart>
      <c:catAx>
        <c:axId val="8859097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87056768"/>
        <c:crosses val="autoZero"/>
        <c:auto val="1"/>
        <c:lblAlgn val="ctr"/>
        <c:lblOffset val="100"/>
      </c:catAx>
      <c:valAx>
        <c:axId val="87056768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8859097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oplever, at kursets fokus på hjælp og støtte efter Serviceloven er relevant for mig</a:t>
            </a:r>
            <a:endParaRPr lang="da-DK" sz="1200" b="1"/>
          </a:p>
        </c:rich>
      </c:tx>
      <c:layout>
        <c:manualLayout>
          <c:xMode val="edge"/>
          <c:yMode val="edge"/>
          <c:x val="0.17978535291784217"/>
          <c:y val="6.6916549814834803E-2"/>
        </c:manualLayout>
      </c:layout>
    </c:title>
    <c:plotArea>
      <c:layout>
        <c:manualLayout>
          <c:layoutTarget val="inner"/>
          <c:xMode val="edge"/>
          <c:yMode val="edge"/>
          <c:x val="0.29397781799014766"/>
          <c:y val="0.38051918167763477"/>
          <c:w val="0.61981102362204765"/>
          <c:h val="0.53943731348649915"/>
        </c:manualLayout>
      </c:layout>
      <c:barChart>
        <c:barDir val="bar"/>
        <c:grouping val="clustered"/>
        <c:ser>
          <c:idx val="0"/>
          <c:order val="0"/>
          <c:tx>
            <c:strRef>
              <c:f>Tabeller!$B$121</c:f>
              <c:strCache>
                <c:ptCount val="1"/>
                <c:pt idx="0">
                  <c:v>Kursets fokus på hjælp og støtte efter serviceloven er relevant for mig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Tabeller!$C$118:$G$118</c:f>
              <c:strCache>
                <c:ptCount val="5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</c:strCache>
            </c:strRef>
          </c:cat>
          <c:val>
            <c:numRef>
              <c:f>Tabeller!$C$121:$G$121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3770112"/>
        <c:axId val="93771648"/>
      </c:barChart>
      <c:catAx>
        <c:axId val="93770112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771648"/>
        <c:crosses val="autoZero"/>
        <c:auto val="1"/>
        <c:lblAlgn val="ctr"/>
        <c:lblOffset val="100"/>
      </c:catAx>
      <c:valAx>
        <c:axId val="93771648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770112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oplever, at præsentationen af kommunen og deres tilbud er relevant for mig</a:t>
            </a:r>
            <a:endParaRPr lang="da-DK" sz="1200" b="1"/>
          </a:p>
        </c:rich>
      </c:tx>
      <c:layout>
        <c:manualLayout>
          <c:xMode val="edge"/>
          <c:yMode val="edge"/>
          <c:x val="0.17978535291784226"/>
          <c:y val="6.6916549814834803E-2"/>
        </c:manualLayout>
      </c:layout>
    </c:title>
    <c:plotArea>
      <c:layout>
        <c:manualLayout>
          <c:layoutTarget val="inner"/>
          <c:xMode val="edge"/>
          <c:yMode val="edge"/>
          <c:x val="0.29397781799014788"/>
          <c:y val="0.38051918167763493"/>
          <c:w val="0.61981102362204765"/>
          <c:h val="0.53943731348649915"/>
        </c:manualLayout>
      </c:layout>
      <c:barChart>
        <c:barDir val="bar"/>
        <c:grouping val="clustered"/>
        <c:ser>
          <c:idx val="0"/>
          <c:order val="0"/>
          <c:tx>
            <c:strRef>
              <c:f>Tabeller!$B$122</c:f>
              <c:strCache>
                <c:ptCount val="1"/>
                <c:pt idx="0">
                  <c:v>Præsentationen af kommunen og deres tilbud er relevant for mig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Tabeller!$C$118:$G$118</c:f>
              <c:strCache>
                <c:ptCount val="5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</c:strCache>
            </c:strRef>
          </c:cat>
          <c:val>
            <c:numRef>
              <c:f>Tabeller!$C$122:$G$122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3673344"/>
        <c:axId val="93674880"/>
      </c:barChart>
      <c:catAx>
        <c:axId val="9367334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674880"/>
        <c:crosses val="autoZero"/>
        <c:auto val="1"/>
        <c:lblAlgn val="ctr"/>
        <c:lblOffset val="100"/>
      </c:catAx>
      <c:valAx>
        <c:axId val="93674880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673344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 oplever at fokusset på det gode samarbejde mellem forældre og kommune</a:t>
            </a:r>
            <a:r>
              <a:rPr lang="da-DK" sz="1200" b="1" baseline="0">
                <a:latin typeface="+mn-lt"/>
              </a:rPr>
              <a:t> er relevant for mig</a:t>
            </a:r>
            <a:endParaRPr lang="da-DK" sz="1200" b="1"/>
          </a:p>
        </c:rich>
      </c:tx>
      <c:layout>
        <c:manualLayout>
          <c:xMode val="edge"/>
          <c:yMode val="edge"/>
          <c:x val="0.17426430391853193"/>
          <c:y val="5.7784129723510644E-2"/>
        </c:manualLayout>
      </c:layout>
    </c:title>
    <c:plotArea>
      <c:layout>
        <c:manualLayout>
          <c:layoutTarget val="inner"/>
          <c:xMode val="edge"/>
          <c:yMode val="edge"/>
          <c:x val="0.29397781799014805"/>
          <c:y val="0.38051918167763515"/>
          <c:w val="0.61981102362204765"/>
          <c:h val="0.53943731348649915"/>
        </c:manualLayout>
      </c:layout>
      <c:barChart>
        <c:barDir val="bar"/>
        <c:grouping val="clustered"/>
        <c:ser>
          <c:idx val="0"/>
          <c:order val="0"/>
          <c:tx>
            <c:strRef>
              <c:f>Tabeller!$B$123</c:f>
              <c:strCache>
                <c:ptCount val="1"/>
                <c:pt idx="0">
                  <c:v>Fokusset på det gode samarbejde mellem forældre og kommune er relevant for mig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Tabeller!$C$118:$G$118</c:f>
              <c:strCache>
                <c:ptCount val="5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</c:strCache>
            </c:strRef>
          </c:cat>
          <c:val>
            <c:numRef>
              <c:f>Tabeller!$C$123:$G$123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3727744"/>
        <c:axId val="93885184"/>
      </c:barChart>
      <c:catAx>
        <c:axId val="9372774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885184"/>
        <c:crosses val="autoZero"/>
        <c:auto val="1"/>
        <c:lblAlgn val="ctr"/>
        <c:lblOffset val="100"/>
      </c:catAx>
      <c:valAx>
        <c:axId val="93885184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3727744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/>
            </a:pPr>
            <a:r>
              <a:rPr lang="da-DK"/>
              <a:t>Udbytte af kurset</a:t>
            </a:r>
          </a:p>
          <a:p>
            <a:pPr>
              <a:defRPr/>
            </a:pPr>
            <a:r>
              <a:rPr lang="da-DK" sz="1200" b="0"/>
              <a:t>Andel af respondenter, der har svaret "I høj grad"</a:t>
            </a:r>
            <a:r>
              <a:rPr lang="da-DK" sz="1200" b="0" baseline="0"/>
              <a:t> eller "I nogen grad"</a:t>
            </a:r>
            <a:endParaRPr lang="da-DK" sz="1200" b="0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50555469500738626"/>
          <c:y val="0.12634058617545041"/>
          <c:w val="0.43242802982960893"/>
          <c:h val="0.77820131826438088"/>
        </c:manualLayout>
      </c:layout>
      <c:barChart>
        <c:barDir val="bar"/>
        <c:grouping val="stacked"/>
        <c:ser>
          <c:idx val="0"/>
          <c:order val="0"/>
          <c:tx>
            <c:strRef>
              <c:f>Tabeller!$C$91</c:f>
              <c:strCache>
                <c:ptCount val="1"/>
                <c:pt idx="0">
                  <c:v>I høj grad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Tabeller!$B$92:$B$100</c:f>
              <c:strCache>
                <c:ptCount val="9"/>
                <c:pt idx="0">
                  <c:v>Øget kendskab tilgrundlæggende principper for dansk handicappolitik</c:v>
                </c:pt>
                <c:pt idx="1">
                  <c:v>Øget kendskab til støttemuligheder, der kunne være relevante for mit barn</c:v>
                </c:pt>
                <c:pt idx="2">
                  <c:v>Øget viden om kommunens børnepolitik ift. Børn med funktionsnedsættelse</c:v>
                </c:pt>
                <c:pt idx="3">
                  <c:v>Øget viden om hvordan kommunen er organiseret ift. Børn me funktionsnedsættelse</c:v>
                </c:pt>
                <c:pt idx="4">
                  <c:v>Øget viden om de tilbud kommunen har til familer med børn med funktionsnedsættelse</c:v>
                </c:pt>
                <c:pt idx="5">
                  <c:v>Øget viden om, hvor jeg skal henvende mig i kommenen med spørgsmål eller problemstillinger i relation til mit barns funktionsnedsættelse</c:v>
                </c:pt>
                <c:pt idx="6">
                  <c:v>Øget viden om kommunenes principper og regler for samarbejdet mellem kommune og forældre til børn med funktionsnedsættelse</c:v>
                </c:pt>
                <c:pt idx="7">
                  <c:v>Jeg er blevet klædt på til at kunne forstå information om kommunens tilbud og støttemuligheder</c:v>
                </c:pt>
                <c:pt idx="8">
                  <c:v>Jeg forventer, at kurset vil gøre det lettere for mig at samarbejde med kommunen</c:v>
                </c:pt>
              </c:strCache>
            </c:strRef>
          </c:cat>
          <c:val>
            <c:numRef>
              <c:f>Tabeller!$C$92:$C$100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Tabeller!$D$91</c:f>
              <c:strCache>
                <c:ptCount val="1"/>
                <c:pt idx="0">
                  <c:v>I nogen grad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Tabeller!$B$92:$B$100</c:f>
              <c:strCache>
                <c:ptCount val="9"/>
                <c:pt idx="0">
                  <c:v>Øget kendskab tilgrundlæggende principper for dansk handicappolitik</c:v>
                </c:pt>
                <c:pt idx="1">
                  <c:v>Øget kendskab til støttemuligheder, der kunne være relevante for mit barn</c:v>
                </c:pt>
                <c:pt idx="2">
                  <c:v>Øget viden om kommunens børnepolitik ift. Børn med funktionsnedsættelse</c:v>
                </c:pt>
                <c:pt idx="3">
                  <c:v>Øget viden om hvordan kommunen er organiseret ift. Børn me funktionsnedsættelse</c:v>
                </c:pt>
                <c:pt idx="4">
                  <c:v>Øget viden om de tilbud kommunen har til familer med børn med funktionsnedsættelse</c:v>
                </c:pt>
                <c:pt idx="5">
                  <c:v>Øget viden om, hvor jeg skal henvende mig i kommenen med spørgsmål eller problemstillinger i relation til mit barns funktionsnedsættelse</c:v>
                </c:pt>
                <c:pt idx="6">
                  <c:v>Øget viden om kommunenes principper og regler for samarbejdet mellem kommune og forældre til børn med funktionsnedsættelse</c:v>
                </c:pt>
                <c:pt idx="7">
                  <c:v>Jeg er blevet klædt på til at kunne forstå information om kommunens tilbud og støttemuligheder</c:v>
                </c:pt>
                <c:pt idx="8">
                  <c:v>Jeg forventer, at kurset vil gøre det lettere for mig at samarbejde med kommunen</c:v>
                </c:pt>
              </c:strCache>
            </c:strRef>
          </c:cat>
          <c:val>
            <c:numRef>
              <c:f>Tabeller!$D$92:$D$100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overlap val="100"/>
        <c:axId val="93905280"/>
        <c:axId val="93906816"/>
      </c:barChart>
      <c:catAx>
        <c:axId val="93905280"/>
        <c:scaling>
          <c:orientation val="minMax"/>
        </c:scaling>
        <c:axPos val="l"/>
        <c:tickLblPos val="nextTo"/>
        <c:crossAx val="93906816"/>
        <c:crosses val="autoZero"/>
        <c:auto val="1"/>
        <c:lblAlgn val="ctr"/>
        <c:lblOffset val="100"/>
      </c:catAx>
      <c:valAx>
        <c:axId val="93906816"/>
        <c:scaling>
          <c:orientation val="minMax"/>
        </c:scaling>
        <c:axPos val="b"/>
        <c:numFmt formatCode="0%" sourceLinked="1"/>
        <c:tickLblPos val="nextTo"/>
        <c:crossAx val="93905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66007896321769"/>
          <c:y val="0.21447139460938691"/>
          <c:w val="0.1279027161264899"/>
          <c:h val="0.11214212589687503"/>
        </c:manualLayout>
      </c:layout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/>
            </a:pPr>
            <a:r>
              <a:rPr lang="da-DK"/>
              <a:t>Kursets betydning</a:t>
            </a:r>
          </a:p>
          <a:p>
            <a:pPr>
              <a:defRPr/>
            </a:pPr>
            <a:r>
              <a:rPr lang="da-DK" sz="1200" b="0"/>
              <a:t>Andel af respondenter, der har svaret "I høj grad"</a:t>
            </a:r>
            <a:r>
              <a:rPr lang="da-DK" sz="1200" b="0" baseline="0"/>
              <a:t> eller "I nogen grad"</a:t>
            </a:r>
            <a:endParaRPr lang="da-DK" sz="1200" b="0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54174742046133162"/>
          <c:y val="0.20791358366636481"/>
          <c:w val="0.43242802982960893"/>
          <c:h val="0.70784948363866973"/>
        </c:manualLayout>
      </c:layout>
      <c:barChart>
        <c:barDir val="bar"/>
        <c:grouping val="stacked"/>
        <c:ser>
          <c:idx val="0"/>
          <c:order val="0"/>
          <c:tx>
            <c:strRef>
              <c:f>Tabeller!$C$118</c:f>
              <c:strCache>
                <c:ptCount val="1"/>
                <c:pt idx="0">
                  <c:v>I høj grad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Tabeller!$B$119:$B$123</c:f>
              <c:strCache>
                <c:ptCount val="5"/>
                <c:pt idx="0">
                  <c:v>De temaer som kurset har sat fokus på, har generelt været relevante for mig</c:v>
                </c:pt>
                <c:pt idx="1">
                  <c:v>Kursts fokus på handicappolitiske grundprincipper og konventioner er relevant for mig</c:v>
                </c:pt>
                <c:pt idx="2">
                  <c:v>Kursets fokus på hjælp og støtte efter serviceloven er relevant for mig</c:v>
                </c:pt>
                <c:pt idx="3">
                  <c:v>Præsentationen af kommunen og deres tilbud er relevant for mig</c:v>
                </c:pt>
                <c:pt idx="4">
                  <c:v>Fokusset på det gode samarbejde mellem forældre og kommune er relevant for mig</c:v>
                </c:pt>
              </c:strCache>
            </c:strRef>
          </c:cat>
          <c:val>
            <c:numRef>
              <c:f>Tabeller!$C$119:$C$123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Tabeller!$D$109</c:f>
              <c:strCache>
                <c:ptCount val="1"/>
                <c:pt idx="0">
                  <c:v>I nogen grad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Tabeller!$B$119:$B$123</c:f>
              <c:strCache>
                <c:ptCount val="5"/>
                <c:pt idx="0">
                  <c:v>De temaer som kurset har sat fokus på, har generelt været relevante for mig</c:v>
                </c:pt>
                <c:pt idx="1">
                  <c:v>Kursts fokus på handicappolitiske grundprincipper og konventioner er relevant for mig</c:v>
                </c:pt>
                <c:pt idx="2">
                  <c:v>Kursets fokus på hjælp og støtte efter serviceloven er relevant for mig</c:v>
                </c:pt>
                <c:pt idx="3">
                  <c:v>Præsentationen af kommunen og deres tilbud er relevant for mig</c:v>
                </c:pt>
                <c:pt idx="4">
                  <c:v>Fokusset på det gode samarbejde mellem forældre og kommune er relevant for mig</c:v>
                </c:pt>
              </c:strCache>
            </c:strRef>
          </c:cat>
          <c:val>
            <c:numRef>
              <c:f>Tabeller!$D$119:$D$123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overlap val="100"/>
        <c:axId val="93793280"/>
        <c:axId val="93815552"/>
      </c:barChart>
      <c:catAx>
        <c:axId val="93793280"/>
        <c:scaling>
          <c:orientation val="minMax"/>
        </c:scaling>
        <c:axPos val="l"/>
        <c:tickLblPos val="nextTo"/>
        <c:crossAx val="93815552"/>
        <c:crosses val="autoZero"/>
        <c:auto val="1"/>
        <c:lblAlgn val="ctr"/>
        <c:lblOffset val="100"/>
      </c:catAx>
      <c:valAx>
        <c:axId val="93815552"/>
        <c:scaling>
          <c:orientation val="minMax"/>
        </c:scaling>
        <c:axPos val="b"/>
        <c:numFmt formatCode="0%" sourceLinked="1"/>
        <c:tickLblPos val="nextTo"/>
        <c:crossAx val="9379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66007896321769"/>
          <c:y val="0.21447139460938691"/>
          <c:w val="0.1279027161264899"/>
          <c:h val="0.11214212589687503"/>
        </c:manualLayout>
      </c:layout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Alder</a:t>
            </a:r>
          </a:p>
        </c:rich>
      </c:tx>
      <c:layout>
        <c:manualLayout>
          <c:xMode val="edge"/>
          <c:yMode val="edge"/>
          <c:x val="0.43745734908136485"/>
          <c:y val="2.1000751111898787E-2"/>
        </c:manualLayout>
      </c:layout>
    </c:title>
    <c:plotArea>
      <c:layout>
        <c:manualLayout>
          <c:layoutTarget val="inner"/>
          <c:xMode val="edge"/>
          <c:yMode val="edge"/>
          <c:x val="0.23850853018372775"/>
          <c:y val="0.23462946552902791"/>
          <c:w val="0.62536657917759997"/>
          <c:h val="0.66622511414369612"/>
        </c:manualLayout>
      </c:layout>
      <c:barChart>
        <c:barDir val="bar"/>
        <c:grouping val="clustered"/>
        <c:ser>
          <c:idx val="0"/>
          <c:order val="0"/>
          <c:tx>
            <c:strRef>
              <c:f>Tabeller!$B$3</c:f>
              <c:strCache>
                <c:ptCount val="1"/>
                <c:pt idx="0">
                  <c:v>Alder (Udfylder)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Tabeller!$B$4:$B$11</c:f>
              <c:strCache>
                <c:ptCount val="8"/>
                <c:pt idx="0">
                  <c:v>&lt; 25 år</c:v>
                </c:pt>
                <c:pt idx="1">
                  <c:v>26-30 år</c:v>
                </c:pt>
                <c:pt idx="2">
                  <c:v>31-35 år</c:v>
                </c:pt>
                <c:pt idx="3">
                  <c:v>36-40 år</c:v>
                </c:pt>
                <c:pt idx="4">
                  <c:v>41-45 år</c:v>
                </c:pt>
                <c:pt idx="5">
                  <c:v>46-50 år</c:v>
                </c:pt>
                <c:pt idx="6">
                  <c:v>51-55 år</c:v>
                </c:pt>
                <c:pt idx="7">
                  <c:v>&gt; 55 år</c:v>
                </c:pt>
              </c:strCache>
            </c:strRef>
          </c:cat>
          <c:val>
            <c:numRef>
              <c:f>Tabeller!$D$4:$D$11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Val val="1"/>
        </c:dLbls>
        <c:gapWidth val="75"/>
        <c:axId val="87085056"/>
        <c:axId val="87086592"/>
      </c:barChart>
      <c:catAx>
        <c:axId val="8708505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87086592"/>
        <c:crosses val="autoZero"/>
        <c:auto val="1"/>
        <c:lblAlgn val="ctr"/>
        <c:lblOffset val="100"/>
      </c:catAx>
      <c:valAx>
        <c:axId val="87086592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87085056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Barnets alder</a:t>
            </a:r>
          </a:p>
        </c:rich>
      </c:tx>
      <c:layout>
        <c:manualLayout>
          <c:xMode val="edge"/>
          <c:yMode val="edge"/>
          <c:x val="0.32912401574803324"/>
          <c:y val="3.4889545056868011E-2"/>
        </c:manualLayout>
      </c:layout>
    </c:title>
    <c:plotArea>
      <c:layout>
        <c:manualLayout>
          <c:layoutTarget val="inner"/>
          <c:xMode val="edge"/>
          <c:yMode val="edge"/>
          <c:x val="0.13850853018372741"/>
          <c:y val="0.21319323830501893"/>
          <c:w val="0.81981102362204761"/>
          <c:h val="0.67479960503330128"/>
        </c:manualLayout>
      </c:layout>
      <c:barChart>
        <c:barDir val="bar"/>
        <c:grouping val="clustered"/>
        <c:ser>
          <c:idx val="0"/>
          <c:order val="0"/>
          <c:tx>
            <c:strRef>
              <c:f>Tabeller!$B$42</c:f>
              <c:strCache>
                <c:ptCount val="1"/>
                <c:pt idx="0">
                  <c:v>Barnets alder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Tabeller!$B$43:$B$47</c:f>
              <c:strCache>
                <c:ptCount val="5"/>
                <c:pt idx="0">
                  <c:v>&lt; 5 år</c:v>
                </c:pt>
                <c:pt idx="1">
                  <c:v>5-8 år</c:v>
                </c:pt>
                <c:pt idx="2">
                  <c:v>9-12 år</c:v>
                </c:pt>
                <c:pt idx="3">
                  <c:v>13-15 år</c:v>
                </c:pt>
                <c:pt idx="4">
                  <c:v>16-18 år</c:v>
                </c:pt>
              </c:strCache>
            </c:strRef>
          </c:cat>
          <c:val>
            <c:numRef>
              <c:f>Tabeller!$D$43:$D$47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0289280"/>
        <c:axId val="90290816"/>
      </c:barChart>
      <c:catAx>
        <c:axId val="90289280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290816"/>
        <c:crosses val="autoZero"/>
        <c:auto val="1"/>
        <c:lblAlgn val="ctr"/>
        <c:lblOffset val="100"/>
      </c:catAx>
      <c:valAx>
        <c:axId val="90290816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289280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Barnets køn</a:t>
            </a:r>
          </a:p>
        </c:rich>
      </c:tx>
      <c:layout>
        <c:manualLayout>
          <c:xMode val="edge"/>
          <c:yMode val="edge"/>
          <c:x val="0.3291240157480334"/>
          <c:y val="3.4889545056868011E-2"/>
        </c:manualLayout>
      </c:layout>
    </c:title>
    <c:plotArea>
      <c:layout>
        <c:manualLayout>
          <c:layoutTarget val="inner"/>
          <c:xMode val="edge"/>
          <c:yMode val="edge"/>
          <c:x val="0.13850853018372741"/>
          <c:y val="0.21319323830501893"/>
          <c:w val="0.81981102362204761"/>
          <c:h val="0.67479960503330183"/>
        </c:manualLayout>
      </c:layout>
      <c:barChart>
        <c:barDir val="bar"/>
        <c:grouping val="clustered"/>
        <c:ser>
          <c:idx val="0"/>
          <c:order val="0"/>
          <c:tx>
            <c:strRef>
              <c:f>Tabeller!$B$53</c:f>
              <c:strCache>
                <c:ptCount val="1"/>
                <c:pt idx="0">
                  <c:v>Barnets køn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Tabeller!$B$54:$B$55</c:f>
              <c:strCache>
                <c:ptCount val="2"/>
                <c:pt idx="0">
                  <c:v>Dreng</c:v>
                </c:pt>
                <c:pt idx="1">
                  <c:v>Pige</c:v>
                </c:pt>
              </c:strCache>
            </c:strRef>
          </c:cat>
          <c:val>
            <c:numRef>
              <c:f>Tabeller!$D$54:$D$55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gapWidth val="75"/>
        <c:axId val="90536192"/>
        <c:axId val="90599424"/>
      </c:barChart>
      <c:catAx>
        <c:axId val="90536192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599424"/>
        <c:crosses val="autoZero"/>
        <c:auto val="1"/>
        <c:lblAlgn val="ctr"/>
        <c:lblOffset val="100"/>
      </c:catAx>
      <c:valAx>
        <c:axId val="90599424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536192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Barnets funktionsnedsættelse</a:t>
            </a:r>
          </a:p>
        </c:rich>
      </c:tx>
      <c:layout>
        <c:manualLayout>
          <c:xMode val="edge"/>
          <c:yMode val="edge"/>
          <c:x val="0.18348600174978141"/>
          <c:y val="4.877843394575701E-2"/>
        </c:manualLayout>
      </c:layout>
    </c:title>
    <c:plotArea>
      <c:layout>
        <c:manualLayout>
          <c:layoutTarget val="inner"/>
          <c:xMode val="edge"/>
          <c:yMode val="edge"/>
          <c:x val="0.33850853018372851"/>
          <c:y val="0.25486001749781434"/>
          <c:w val="0.61981102362204765"/>
          <c:h val="0.63313283756197491"/>
        </c:manualLayout>
      </c:layout>
      <c:barChart>
        <c:barDir val="bar"/>
        <c:grouping val="clustered"/>
        <c:ser>
          <c:idx val="0"/>
          <c:order val="0"/>
          <c:tx>
            <c:strRef>
              <c:f>Tabeller!$B$59</c:f>
              <c:strCache>
                <c:ptCount val="1"/>
                <c:pt idx="0">
                  <c:v>Funktionsnedsættelse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Tabeller!$B$60:$B$64</c:f>
              <c:strCache>
                <c:ptCount val="5"/>
                <c:pt idx="0">
                  <c:v>Fysisk funktionsnedsættelse (fx høre, syn, kommunikation, mobilitet)</c:v>
                </c:pt>
                <c:pt idx="1">
                  <c:v>Psykisk funktionsnedsættelse (fx personlighedsforstyrrelse, angst)</c:v>
                </c:pt>
                <c:pt idx="2">
                  <c:v>Intellektuel / kognitiv forstyrrelse (fx hjerneskade, udviklingshæmning, autisme, ADHD)</c:v>
                </c:pt>
                <c:pt idx="3">
                  <c:v>Multiple funktionsnedsættelser</c:v>
                </c:pt>
                <c:pt idx="4">
                  <c:v>Anden</c:v>
                </c:pt>
              </c:strCache>
            </c:strRef>
          </c:cat>
          <c:val>
            <c:numRef>
              <c:f>Tabeller!$D$60:$D$64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0652032"/>
        <c:axId val="90662016"/>
      </c:barChart>
      <c:catAx>
        <c:axId val="90652032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662016"/>
        <c:crosses val="autoZero"/>
        <c:auto val="1"/>
        <c:lblAlgn val="ctr"/>
        <c:lblOffset val="100"/>
      </c:catAx>
      <c:valAx>
        <c:axId val="90662016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652032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Påvirkning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0">
                <a:latin typeface="+mn-lt"/>
              </a:rPr>
              <a:t>Mit barns funktionsnedsættelse er en udfordring for mig eller familien som helhed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6322222222222224"/>
          <c:y val="3.951917468649755E-2"/>
        </c:manualLayout>
      </c:layout>
    </c:title>
    <c:plotArea>
      <c:layout>
        <c:manualLayout>
          <c:layoutTarget val="inner"/>
          <c:xMode val="edge"/>
          <c:yMode val="edge"/>
          <c:x val="0.29397781799014522"/>
          <c:y val="0.35312192140366144"/>
          <c:w val="0.61981102362204765"/>
          <c:h val="0.56683458766549477"/>
        </c:manualLayout>
      </c:layout>
      <c:barChart>
        <c:barDir val="bar"/>
        <c:grouping val="clustered"/>
        <c:ser>
          <c:idx val="0"/>
          <c:order val="0"/>
          <c:tx>
            <c:strRef>
              <c:f>Tabeller!$B$68</c:f>
              <c:strCache>
                <c:ptCount val="1"/>
                <c:pt idx="0">
                  <c:v>Påvirkning af familie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Tabeller!$B$69:$B$73</c:f>
              <c:strCache>
                <c:ptCount val="5"/>
                <c:pt idx="0">
                  <c:v>Slet ikke</c:v>
                </c:pt>
                <c:pt idx="1">
                  <c:v>Kun lidt</c:v>
                </c:pt>
                <c:pt idx="2">
                  <c:v>Moderat</c:v>
                </c:pt>
                <c:pt idx="3">
                  <c:v>Ret meget</c:v>
                </c:pt>
                <c:pt idx="4">
                  <c:v>Virkelig meget</c:v>
                </c:pt>
              </c:strCache>
            </c:strRef>
          </c:cat>
          <c:val>
            <c:numRef>
              <c:f>Tabeller!$D$69:$D$73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5"/>
        <c:axId val="90702592"/>
        <c:axId val="90704128"/>
      </c:barChart>
      <c:catAx>
        <c:axId val="90702592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704128"/>
        <c:crosses val="autoZero"/>
        <c:auto val="1"/>
        <c:lblAlgn val="ctr"/>
        <c:lblOffset val="100"/>
      </c:catAx>
      <c:valAx>
        <c:axId val="90704128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702592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600"/>
              <a:t>Antal måneder siden</a:t>
            </a:r>
            <a:r>
              <a:rPr lang="da-DK" sz="1600" baseline="0"/>
              <a:t> funktionsnedsættelsen er konstateret</a:t>
            </a:r>
          </a:p>
        </c:rich>
      </c:tx>
      <c:layout>
        <c:manualLayout>
          <c:xMode val="edge"/>
          <c:yMode val="edge"/>
          <c:x val="0.17748600174978141"/>
          <c:y val="2.1000751111898787E-2"/>
        </c:manualLayout>
      </c:layout>
    </c:title>
    <c:plotArea>
      <c:layout>
        <c:manualLayout>
          <c:layoutTarget val="inner"/>
          <c:xMode val="edge"/>
          <c:yMode val="edge"/>
          <c:x val="0.23850853018372786"/>
          <c:y val="0.34609784709387231"/>
          <c:w val="0.62536657917759997"/>
          <c:h val="0.55475673257884806"/>
        </c:manualLayout>
      </c:layout>
      <c:barChart>
        <c:barDir val="bar"/>
        <c:grouping val="clustered"/>
        <c:ser>
          <c:idx val="0"/>
          <c:order val="0"/>
          <c:tx>
            <c:strRef>
              <c:f>Tabeller!$B$20</c:f>
              <c:strCache>
                <c:ptCount val="1"/>
                <c:pt idx="0">
                  <c:v>Antal måneder siden diagnosen blev stillet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Tabeller!$B$21:$B$27</c:f>
              <c:strCache>
                <c:ptCount val="7"/>
                <c:pt idx="0">
                  <c:v>0- 3 måneder</c:v>
                </c:pt>
                <c:pt idx="1">
                  <c:v>4-6 måneder</c:v>
                </c:pt>
                <c:pt idx="2">
                  <c:v>7-9 måneder</c:v>
                </c:pt>
                <c:pt idx="3">
                  <c:v>10-12 måneder</c:v>
                </c:pt>
                <c:pt idx="4">
                  <c:v>13-18 måneder</c:v>
                </c:pt>
                <c:pt idx="5">
                  <c:v>19-24 måneder</c:v>
                </c:pt>
                <c:pt idx="6">
                  <c:v>&gt; 24 måneder</c:v>
                </c:pt>
              </c:strCache>
            </c:strRef>
          </c:cat>
          <c:val>
            <c:numRef>
              <c:f>Tabeller!$D$21:$D$27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75"/>
        <c:axId val="90760704"/>
        <c:axId val="90762240"/>
      </c:barChart>
      <c:catAx>
        <c:axId val="9076070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762240"/>
        <c:crosses val="autoZero"/>
        <c:auto val="1"/>
        <c:lblAlgn val="ctr"/>
        <c:lblOffset val="100"/>
      </c:catAx>
      <c:valAx>
        <c:axId val="90762240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760704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da-DK" sz="1200" b="1">
                <a:latin typeface="+mn-lt"/>
              </a:rPr>
              <a:t>Jeg</a:t>
            </a:r>
            <a:r>
              <a:rPr lang="da-DK" sz="1200" b="1" baseline="0">
                <a:latin typeface="+mn-lt"/>
              </a:rPr>
              <a:t> har fået øget kendskab til de grundlæggende principper for dansk handicappolitik</a:t>
            </a:r>
            <a:endParaRPr lang="da-DK" sz="1200" b="1">
              <a:latin typeface="+mn-lt"/>
            </a:endParaRP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da-DK" sz="1200" b="0"/>
          </a:p>
        </c:rich>
      </c:tx>
      <c:layout>
        <c:manualLayout>
          <c:xMode val="edge"/>
          <c:yMode val="edge"/>
          <c:x val="0.19910902441542641"/>
          <c:y val="3.9519289540862194E-2"/>
        </c:manualLayout>
      </c:layout>
    </c:title>
    <c:plotArea>
      <c:layout>
        <c:manualLayout>
          <c:layoutTarget val="inner"/>
          <c:xMode val="edge"/>
          <c:yMode val="edge"/>
          <c:x val="0.29397781799014544"/>
          <c:y val="0.35312192140366155"/>
          <c:w val="0.61981102362204765"/>
          <c:h val="0.56683458766549499"/>
        </c:manualLayout>
      </c:layout>
      <c:barChart>
        <c:barDir val="bar"/>
        <c:grouping val="clustered"/>
        <c:ser>
          <c:idx val="0"/>
          <c:order val="0"/>
          <c:tx>
            <c:strRef>
              <c:f>Tabeller!$B$79</c:f>
              <c:strCache>
                <c:ptCount val="1"/>
                <c:pt idx="0">
                  <c:v>Øget kendskab tilgrundlæggende principper for dansk politik</c:v>
                </c:pt>
              </c:strCache>
            </c:strRef>
          </c:tx>
          <c:spPr>
            <a:solidFill>
              <a:srgbClr val="C82026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Tabeller!$C$91:$H$91</c:f>
              <c:strCache>
                <c:ptCount val="6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  <c:pt idx="4">
                  <c:v>Ved ikke</c:v>
                </c:pt>
                <c:pt idx="5">
                  <c:v>Ikke en del af kurset</c:v>
                </c:pt>
              </c:strCache>
            </c:strRef>
          </c:cat>
          <c:val>
            <c:numRef>
              <c:f>Tabeller!$C$92:$H$92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75"/>
        <c:axId val="90458752"/>
        <c:axId val="90730880"/>
      </c:barChart>
      <c:catAx>
        <c:axId val="90458752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730880"/>
        <c:crosses val="autoZero"/>
        <c:auto val="1"/>
        <c:lblAlgn val="ctr"/>
        <c:lblOffset val="100"/>
      </c:catAx>
      <c:valAx>
        <c:axId val="90730880"/>
        <c:scaling>
          <c:orientation val="minMax"/>
        </c:scaling>
        <c:axPos val="t"/>
        <c:numFmt formatCode="0%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90458752"/>
        <c:crosses val="autoZero"/>
        <c:crossBetween val="between"/>
      </c:valAx>
      <c:spPr>
        <a:noFill/>
      </c:spPr>
    </c:plotArea>
    <c:plotVisOnly val="1"/>
    <c:dispBlanksAs val="gap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image" Target="../media/image1.png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2</xdr:row>
      <xdr:rowOff>66675</xdr:rowOff>
    </xdr:from>
    <xdr:to>
      <xdr:col>11</xdr:col>
      <xdr:colOff>983456</xdr:colOff>
      <xdr:row>14</xdr:row>
      <xdr:rowOff>42146</xdr:rowOff>
    </xdr:to>
    <xdr:pic>
      <xdr:nvPicPr>
        <xdr:cNvPr id="2" name="Billede 1" descr="FAMILI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43725" y="457200"/>
          <a:ext cx="7536656" cy="236624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18</xdr:row>
      <xdr:rowOff>171450</xdr:rowOff>
    </xdr:from>
    <xdr:to>
      <xdr:col>8</xdr:col>
      <xdr:colOff>171450</xdr:colOff>
      <xdr:row>33</xdr:row>
      <xdr:rowOff>57150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50</xdr:row>
      <xdr:rowOff>123824</xdr:rowOff>
    </xdr:from>
    <xdr:to>
      <xdr:col>8</xdr:col>
      <xdr:colOff>152400</xdr:colOff>
      <xdr:row>66</xdr:row>
      <xdr:rowOff>38099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295275</xdr:colOff>
      <xdr:row>5</xdr:row>
      <xdr:rowOff>47625</xdr:rowOff>
    </xdr:from>
    <xdr:to>
      <xdr:col>21</xdr:col>
      <xdr:colOff>523875</xdr:colOff>
      <xdr:row>17</xdr:row>
      <xdr:rowOff>127871</xdr:rowOff>
    </xdr:to>
    <xdr:pic>
      <xdr:nvPicPr>
        <xdr:cNvPr id="4" name="Billede 3" descr="FAMILIE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81675" y="1000125"/>
          <a:ext cx="7543800" cy="236624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457200</xdr:colOff>
      <xdr:row>2</xdr:row>
      <xdr:rowOff>9525</xdr:rowOff>
    </xdr:from>
    <xdr:to>
      <xdr:col>8</xdr:col>
      <xdr:colOff>152400</xdr:colOff>
      <xdr:row>17</xdr:row>
      <xdr:rowOff>114300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466725</xdr:colOff>
      <xdr:row>69</xdr:row>
      <xdr:rowOff>9525</xdr:rowOff>
    </xdr:from>
    <xdr:to>
      <xdr:col>8</xdr:col>
      <xdr:colOff>161925</xdr:colOff>
      <xdr:row>83</xdr:row>
      <xdr:rowOff>85725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457200</xdr:colOff>
      <xdr:row>85</xdr:row>
      <xdr:rowOff>47625</xdr:rowOff>
    </xdr:from>
    <xdr:to>
      <xdr:col>8</xdr:col>
      <xdr:colOff>152400</xdr:colOff>
      <xdr:row>99</xdr:row>
      <xdr:rowOff>123825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447675</xdr:colOff>
      <xdr:row>101</xdr:row>
      <xdr:rowOff>57150</xdr:rowOff>
    </xdr:from>
    <xdr:to>
      <xdr:col>8</xdr:col>
      <xdr:colOff>447674</xdr:colOff>
      <xdr:row>116</xdr:row>
      <xdr:rowOff>57150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381000</xdr:colOff>
      <xdr:row>118</xdr:row>
      <xdr:rowOff>123826</xdr:rowOff>
    </xdr:from>
    <xdr:to>
      <xdr:col>8</xdr:col>
      <xdr:colOff>104775</xdr:colOff>
      <xdr:row>133</xdr:row>
      <xdr:rowOff>47626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457200</xdr:colOff>
      <xdr:row>34</xdr:row>
      <xdr:rowOff>19050</xdr:rowOff>
    </xdr:from>
    <xdr:to>
      <xdr:col>8</xdr:col>
      <xdr:colOff>152400</xdr:colOff>
      <xdr:row>49</xdr:row>
      <xdr:rowOff>123825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438150</xdr:colOff>
      <xdr:row>137</xdr:row>
      <xdr:rowOff>0</xdr:rowOff>
    </xdr:from>
    <xdr:to>
      <xdr:col>8</xdr:col>
      <xdr:colOff>161925</xdr:colOff>
      <xdr:row>151</xdr:row>
      <xdr:rowOff>114300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457200</xdr:colOff>
      <xdr:row>152</xdr:row>
      <xdr:rowOff>152400</xdr:rowOff>
    </xdr:from>
    <xdr:to>
      <xdr:col>8</xdr:col>
      <xdr:colOff>180975</xdr:colOff>
      <xdr:row>167</xdr:row>
      <xdr:rowOff>76200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485775</xdr:colOff>
      <xdr:row>169</xdr:row>
      <xdr:rowOff>180975</xdr:rowOff>
    </xdr:from>
    <xdr:to>
      <xdr:col>8</xdr:col>
      <xdr:colOff>209550</xdr:colOff>
      <xdr:row>184</xdr:row>
      <xdr:rowOff>104775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476250</xdr:colOff>
      <xdr:row>186</xdr:row>
      <xdr:rowOff>0</xdr:rowOff>
    </xdr:from>
    <xdr:to>
      <xdr:col>8</xdr:col>
      <xdr:colOff>200025</xdr:colOff>
      <xdr:row>200</xdr:row>
      <xdr:rowOff>114300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495300</xdr:colOff>
      <xdr:row>201</xdr:row>
      <xdr:rowOff>171450</xdr:rowOff>
    </xdr:from>
    <xdr:to>
      <xdr:col>8</xdr:col>
      <xdr:colOff>219075</xdr:colOff>
      <xdr:row>216</xdr:row>
      <xdr:rowOff>95250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514350</xdr:colOff>
      <xdr:row>218</xdr:row>
      <xdr:rowOff>180975</xdr:rowOff>
    </xdr:from>
    <xdr:to>
      <xdr:col>8</xdr:col>
      <xdr:colOff>238125</xdr:colOff>
      <xdr:row>233</xdr:row>
      <xdr:rowOff>104775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235</xdr:row>
      <xdr:rowOff>0</xdr:rowOff>
    </xdr:from>
    <xdr:to>
      <xdr:col>8</xdr:col>
      <xdr:colOff>333375</xdr:colOff>
      <xdr:row>249</xdr:row>
      <xdr:rowOff>114300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251</xdr:row>
      <xdr:rowOff>0</xdr:rowOff>
    </xdr:from>
    <xdr:to>
      <xdr:col>8</xdr:col>
      <xdr:colOff>333375</xdr:colOff>
      <xdr:row>265</xdr:row>
      <xdr:rowOff>114300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267</xdr:row>
      <xdr:rowOff>0</xdr:rowOff>
    </xdr:from>
    <xdr:to>
      <xdr:col>8</xdr:col>
      <xdr:colOff>333375</xdr:colOff>
      <xdr:row>281</xdr:row>
      <xdr:rowOff>114300</xdr:rowOff>
    </xdr:to>
    <xdr:graphicFrame macro="">
      <xdr:nvGraphicFramePr>
        <xdr:cNvPr id="21" name="Diagra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286</xdr:row>
      <xdr:rowOff>0</xdr:rowOff>
    </xdr:from>
    <xdr:to>
      <xdr:col>8</xdr:col>
      <xdr:colOff>333375</xdr:colOff>
      <xdr:row>300</xdr:row>
      <xdr:rowOff>114300</xdr:rowOff>
    </xdr:to>
    <xdr:graphicFrame macro="">
      <xdr:nvGraphicFramePr>
        <xdr:cNvPr id="22" name="Diagram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302</xdr:row>
      <xdr:rowOff>0</xdr:rowOff>
    </xdr:from>
    <xdr:to>
      <xdr:col>8</xdr:col>
      <xdr:colOff>333375</xdr:colOff>
      <xdr:row>316</xdr:row>
      <xdr:rowOff>114300</xdr:rowOff>
    </xdr:to>
    <xdr:graphicFrame macro="">
      <xdr:nvGraphicFramePr>
        <xdr:cNvPr id="23" name="Diagra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318</xdr:row>
      <xdr:rowOff>47625</xdr:rowOff>
    </xdr:from>
    <xdr:to>
      <xdr:col>8</xdr:col>
      <xdr:colOff>333375</xdr:colOff>
      <xdr:row>332</xdr:row>
      <xdr:rowOff>161925</xdr:rowOff>
    </xdr:to>
    <xdr:graphicFrame macro="">
      <xdr:nvGraphicFramePr>
        <xdr:cNvPr id="24" name="Diagra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334</xdr:row>
      <xdr:rowOff>0</xdr:rowOff>
    </xdr:from>
    <xdr:to>
      <xdr:col>8</xdr:col>
      <xdr:colOff>333375</xdr:colOff>
      <xdr:row>348</xdr:row>
      <xdr:rowOff>114300</xdr:rowOff>
    </xdr:to>
    <xdr:graphicFrame macro="">
      <xdr:nvGraphicFramePr>
        <xdr:cNvPr id="25" name="Diagram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9525</xdr:colOff>
      <xdr:row>349</xdr:row>
      <xdr:rowOff>152400</xdr:rowOff>
    </xdr:from>
    <xdr:to>
      <xdr:col>8</xdr:col>
      <xdr:colOff>342900</xdr:colOff>
      <xdr:row>364</xdr:row>
      <xdr:rowOff>76200</xdr:rowOff>
    </xdr:to>
    <xdr:graphicFrame macro="">
      <xdr:nvGraphicFramePr>
        <xdr:cNvPr id="26" name="Diagram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11</xdr:col>
      <xdr:colOff>0</xdr:colOff>
      <xdr:row>137</xdr:row>
      <xdr:rowOff>0</xdr:rowOff>
    </xdr:from>
    <xdr:to>
      <xdr:col>22</xdr:col>
      <xdr:colOff>266700</xdr:colOff>
      <xdr:row>166</xdr:row>
      <xdr:rowOff>152401</xdr:rowOff>
    </xdr:to>
    <xdr:graphicFrame macro="">
      <xdr:nvGraphicFramePr>
        <xdr:cNvPr id="27" name="Diagram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0</xdr:colOff>
      <xdr:row>286</xdr:row>
      <xdr:rowOff>0</xdr:rowOff>
    </xdr:from>
    <xdr:to>
      <xdr:col>23</xdr:col>
      <xdr:colOff>304800</xdr:colOff>
      <xdr:row>304</xdr:row>
      <xdr:rowOff>85725</xdr:rowOff>
    </xdr:to>
    <xdr:graphicFrame macro="">
      <xdr:nvGraphicFramePr>
        <xdr:cNvPr id="28" name="Diagram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04"/>
  <sheetViews>
    <sheetView topLeftCell="C1" workbookViewId="0">
      <pane ySplit="4" topLeftCell="A56" activePane="bottomLeft" state="frozen"/>
      <selection activeCell="T1" sqref="T1"/>
      <selection pane="bottomLeft" activeCell="F59" sqref="F59"/>
    </sheetView>
  </sheetViews>
  <sheetFormatPr defaultColWidth="22.7109375" defaultRowHeight="15"/>
  <cols>
    <col min="1" max="1" width="11.7109375" style="10" customWidth="1"/>
    <col min="5" max="6" width="29.5703125" customWidth="1"/>
    <col min="8" max="8" width="26.42578125" customWidth="1"/>
    <col min="11" max="11" width="35.28515625" customWidth="1"/>
    <col min="13" max="13" width="28.140625" customWidth="1"/>
    <col min="25" max="25" width="29.42578125" customWidth="1"/>
    <col min="28" max="28" width="27.85546875" customWidth="1"/>
    <col min="29" max="29" width="26.7109375" customWidth="1"/>
  </cols>
  <sheetData>
    <row r="1" spans="1:29" s="27" customFormat="1" ht="10.5" customHeight="1" thickBot="1">
      <c r="A1" s="46"/>
    </row>
    <row r="2" spans="1:29" ht="27.75" thickTop="1" thickBot="1">
      <c r="B2" s="27"/>
      <c r="C2" s="77" t="s">
        <v>13</v>
      </c>
      <c r="D2" s="78"/>
      <c r="E2" s="78"/>
      <c r="F2" s="78"/>
      <c r="G2" s="78"/>
      <c r="H2" s="78"/>
      <c r="I2" s="78"/>
      <c r="J2" s="78"/>
      <c r="K2" s="78"/>
      <c r="L2" s="78"/>
      <c r="M2" s="79"/>
      <c r="N2" s="77" t="s">
        <v>14</v>
      </c>
      <c r="O2" s="80"/>
      <c r="P2" s="80"/>
      <c r="Q2" s="80"/>
      <c r="R2" s="80"/>
      <c r="S2" s="80"/>
      <c r="T2" s="80"/>
      <c r="U2" s="80"/>
      <c r="V2" s="81"/>
      <c r="W2" s="77" t="s">
        <v>15</v>
      </c>
      <c r="X2" s="80"/>
      <c r="Y2" s="80"/>
      <c r="Z2" s="80"/>
      <c r="AA2" s="81"/>
      <c r="AB2" s="27"/>
      <c r="AC2" s="27"/>
    </row>
    <row r="3" spans="1:29" ht="90">
      <c r="A3" s="45" t="s">
        <v>92</v>
      </c>
      <c r="B3" s="71" t="s">
        <v>5</v>
      </c>
      <c r="C3" s="65" t="s">
        <v>6</v>
      </c>
      <c r="D3" s="65" t="s">
        <v>7</v>
      </c>
      <c r="E3" s="65" t="s">
        <v>8</v>
      </c>
      <c r="F3" s="67" t="s">
        <v>101</v>
      </c>
      <c r="G3" s="65" t="s">
        <v>9</v>
      </c>
      <c r="H3" s="65" t="s">
        <v>18</v>
      </c>
      <c r="I3" s="65" t="s">
        <v>11</v>
      </c>
      <c r="J3" s="65" t="s">
        <v>10</v>
      </c>
      <c r="K3" s="67" t="s">
        <v>98</v>
      </c>
      <c r="L3" s="67" t="s">
        <v>99</v>
      </c>
      <c r="M3" s="65" t="s">
        <v>12</v>
      </c>
      <c r="N3" s="67" t="s">
        <v>20</v>
      </c>
      <c r="O3" s="69" t="s">
        <v>19</v>
      </c>
      <c r="P3" s="69" t="s">
        <v>21</v>
      </c>
      <c r="Q3" s="69" t="s">
        <v>22</v>
      </c>
      <c r="R3" s="67" t="s">
        <v>23</v>
      </c>
      <c r="S3" s="69" t="s">
        <v>24</v>
      </c>
      <c r="T3" s="69" t="s">
        <v>25</v>
      </c>
      <c r="U3" s="67" t="s">
        <v>26</v>
      </c>
      <c r="V3" s="67" t="s">
        <v>27</v>
      </c>
      <c r="W3" s="67" t="s">
        <v>82</v>
      </c>
      <c r="X3" s="67" t="s">
        <v>28</v>
      </c>
      <c r="Y3" s="67" t="s">
        <v>29</v>
      </c>
      <c r="Z3" s="67" t="s">
        <v>30</v>
      </c>
      <c r="AA3" s="67" t="s">
        <v>31</v>
      </c>
      <c r="AB3" s="65" t="s">
        <v>16</v>
      </c>
      <c r="AC3" s="63" t="s">
        <v>17</v>
      </c>
    </row>
    <row r="4" spans="1:29" ht="15.75" thickBot="1">
      <c r="A4" s="45"/>
      <c r="B4" s="72" t="s">
        <v>105</v>
      </c>
      <c r="C4" s="66" t="s">
        <v>106</v>
      </c>
      <c r="D4" s="66" t="s">
        <v>106</v>
      </c>
      <c r="E4" s="66" t="s">
        <v>106</v>
      </c>
      <c r="F4" s="68" t="s">
        <v>106</v>
      </c>
      <c r="G4" s="66" t="s">
        <v>106</v>
      </c>
      <c r="H4" s="66" t="s">
        <v>107</v>
      </c>
      <c r="I4" s="66" t="s">
        <v>106</v>
      </c>
      <c r="J4" s="66" t="s">
        <v>106</v>
      </c>
      <c r="K4" s="68" t="s">
        <v>106</v>
      </c>
      <c r="L4" s="68" t="s">
        <v>107</v>
      </c>
      <c r="M4" s="66" t="s">
        <v>106</v>
      </c>
      <c r="N4" s="68" t="s">
        <v>106</v>
      </c>
      <c r="O4" s="70" t="s">
        <v>106</v>
      </c>
      <c r="P4" s="70" t="s">
        <v>106</v>
      </c>
      <c r="Q4" s="70" t="s">
        <v>106</v>
      </c>
      <c r="R4" s="68" t="s">
        <v>106</v>
      </c>
      <c r="S4" s="70" t="s">
        <v>106</v>
      </c>
      <c r="T4" s="70" t="s">
        <v>106</v>
      </c>
      <c r="U4" s="68" t="s">
        <v>106</v>
      </c>
      <c r="V4" s="68" t="s">
        <v>106</v>
      </c>
      <c r="W4" s="68" t="s">
        <v>106</v>
      </c>
      <c r="X4" s="68" t="s">
        <v>106</v>
      </c>
      <c r="Y4" s="68" t="s">
        <v>106</v>
      </c>
      <c r="Z4" s="68" t="s">
        <v>106</v>
      </c>
      <c r="AA4" s="68" t="s">
        <v>106</v>
      </c>
      <c r="AB4" s="66"/>
      <c r="AC4" s="64"/>
    </row>
    <row r="5" spans="1:29">
      <c r="A5" s="44">
        <v>1</v>
      </c>
    </row>
    <row r="6" spans="1:29">
      <c r="A6" s="44">
        <v>2</v>
      </c>
    </row>
    <row r="7" spans="1:29">
      <c r="A7" s="44">
        <v>3</v>
      </c>
    </row>
    <row r="8" spans="1:29">
      <c r="A8" s="44">
        <v>4</v>
      </c>
    </row>
    <row r="9" spans="1:29">
      <c r="A9" s="44">
        <v>5</v>
      </c>
    </row>
    <row r="10" spans="1:29">
      <c r="A10" s="44">
        <v>6</v>
      </c>
    </row>
    <row r="11" spans="1:29">
      <c r="A11" s="44">
        <v>7</v>
      </c>
    </row>
    <row r="12" spans="1:29">
      <c r="A12" s="44">
        <v>8</v>
      </c>
    </row>
    <row r="13" spans="1:29">
      <c r="A13" s="44">
        <v>9</v>
      </c>
    </row>
    <row r="14" spans="1:29">
      <c r="A14" s="44">
        <v>10</v>
      </c>
    </row>
    <row r="15" spans="1:29">
      <c r="A15" s="44">
        <v>11</v>
      </c>
    </row>
    <row r="16" spans="1:29">
      <c r="A16" s="44">
        <v>12</v>
      </c>
    </row>
    <row r="17" spans="1:1">
      <c r="A17" s="44">
        <v>13</v>
      </c>
    </row>
    <row r="18" spans="1:1">
      <c r="A18" s="44">
        <v>14</v>
      </c>
    </row>
    <row r="19" spans="1:1">
      <c r="A19" s="44">
        <v>15</v>
      </c>
    </row>
    <row r="20" spans="1:1">
      <c r="A20" s="44">
        <v>16</v>
      </c>
    </row>
    <row r="21" spans="1:1">
      <c r="A21" s="44">
        <v>17</v>
      </c>
    </row>
    <row r="22" spans="1:1">
      <c r="A22" s="44">
        <v>18</v>
      </c>
    </row>
    <row r="23" spans="1:1">
      <c r="A23" s="44">
        <v>19</v>
      </c>
    </row>
    <row r="24" spans="1:1">
      <c r="A24" s="44">
        <v>20</v>
      </c>
    </row>
    <row r="25" spans="1:1">
      <c r="A25" s="44">
        <v>21</v>
      </c>
    </row>
    <row r="26" spans="1:1">
      <c r="A26" s="44">
        <v>22</v>
      </c>
    </row>
    <row r="27" spans="1:1">
      <c r="A27" s="44">
        <v>23</v>
      </c>
    </row>
    <row r="28" spans="1:1">
      <c r="A28" s="44">
        <v>24</v>
      </c>
    </row>
    <row r="29" spans="1:1">
      <c r="A29" s="44">
        <v>25</v>
      </c>
    </row>
    <row r="30" spans="1:1">
      <c r="A30" s="44">
        <v>26</v>
      </c>
    </row>
    <row r="31" spans="1:1">
      <c r="A31" s="44">
        <v>27</v>
      </c>
    </row>
    <row r="32" spans="1:1">
      <c r="A32" s="44">
        <v>28</v>
      </c>
    </row>
    <row r="33" spans="1:1">
      <c r="A33" s="44">
        <v>29</v>
      </c>
    </row>
    <row r="34" spans="1:1">
      <c r="A34" s="44">
        <v>30</v>
      </c>
    </row>
    <row r="35" spans="1:1">
      <c r="A35" s="44">
        <v>31</v>
      </c>
    </row>
    <row r="36" spans="1:1">
      <c r="A36" s="44">
        <v>32</v>
      </c>
    </row>
    <row r="37" spans="1:1">
      <c r="A37" s="44">
        <v>33</v>
      </c>
    </row>
    <row r="38" spans="1:1">
      <c r="A38" s="44">
        <v>34</v>
      </c>
    </row>
    <row r="39" spans="1:1">
      <c r="A39" s="44">
        <v>35</v>
      </c>
    </row>
    <row r="40" spans="1:1">
      <c r="A40" s="44">
        <v>36</v>
      </c>
    </row>
    <row r="41" spans="1:1">
      <c r="A41" s="44">
        <v>37</v>
      </c>
    </row>
    <row r="42" spans="1:1">
      <c r="A42" s="44">
        <v>38</v>
      </c>
    </row>
    <row r="43" spans="1:1">
      <c r="A43" s="44">
        <v>39</v>
      </c>
    </row>
    <row r="44" spans="1:1">
      <c r="A44" s="44">
        <v>40</v>
      </c>
    </row>
    <row r="45" spans="1:1">
      <c r="A45" s="44">
        <v>41</v>
      </c>
    </row>
    <row r="46" spans="1:1">
      <c r="A46" s="44">
        <v>42</v>
      </c>
    </row>
    <row r="47" spans="1:1">
      <c r="A47" s="44">
        <v>43</v>
      </c>
    </row>
    <row r="48" spans="1:1">
      <c r="A48" s="44">
        <v>44</v>
      </c>
    </row>
    <row r="49" spans="1:1">
      <c r="A49" s="44">
        <v>45</v>
      </c>
    </row>
    <row r="50" spans="1:1">
      <c r="A50" s="44">
        <v>46</v>
      </c>
    </row>
    <row r="51" spans="1:1">
      <c r="A51" s="44">
        <v>47</v>
      </c>
    </row>
    <row r="52" spans="1:1">
      <c r="A52" s="44">
        <v>48</v>
      </c>
    </row>
    <row r="53" spans="1:1">
      <c r="A53" s="44">
        <v>49</v>
      </c>
    </row>
    <row r="54" spans="1:1">
      <c r="A54" s="44">
        <v>50</v>
      </c>
    </row>
    <row r="55" spans="1:1">
      <c r="A55" s="44">
        <v>51</v>
      </c>
    </row>
    <row r="56" spans="1:1">
      <c r="A56" s="44">
        <v>52</v>
      </c>
    </row>
    <row r="57" spans="1:1">
      <c r="A57" s="44">
        <v>53</v>
      </c>
    </row>
    <row r="58" spans="1:1">
      <c r="A58" s="44">
        <v>54</v>
      </c>
    </row>
    <row r="59" spans="1:1">
      <c r="A59" s="44">
        <v>55</v>
      </c>
    </row>
    <row r="60" spans="1:1">
      <c r="A60" s="44">
        <v>56</v>
      </c>
    </row>
    <row r="61" spans="1:1">
      <c r="A61" s="44">
        <v>57</v>
      </c>
    </row>
    <row r="62" spans="1:1">
      <c r="A62" s="44">
        <v>58</v>
      </c>
    </row>
    <row r="63" spans="1:1">
      <c r="A63" s="44">
        <v>59</v>
      </c>
    </row>
    <row r="64" spans="1:1">
      <c r="A64" s="44">
        <v>60</v>
      </c>
    </row>
    <row r="65" spans="1:1">
      <c r="A65" s="44">
        <v>61</v>
      </c>
    </row>
    <row r="66" spans="1:1">
      <c r="A66" s="44">
        <v>62</v>
      </c>
    </row>
    <row r="67" spans="1:1">
      <c r="A67" s="44">
        <v>63</v>
      </c>
    </row>
    <row r="68" spans="1:1">
      <c r="A68" s="44">
        <v>64</v>
      </c>
    </row>
    <row r="69" spans="1:1">
      <c r="A69" s="44">
        <v>65</v>
      </c>
    </row>
    <row r="70" spans="1:1">
      <c r="A70" s="44">
        <v>66</v>
      </c>
    </row>
    <row r="71" spans="1:1">
      <c r="A71" s="44">
        <v>67</v>
      </c>
    </row>
    <row r="72" spans="1:1">
      <c r="A72" s="44">
        <v>68</v>
      </c>
    </row>
    <row r="73" spans="1:1">
      <c r="A73" s="44">
        <v>69</v>
      </c>
    </row>
    <row r="74" spans="1:1">
      <c r="A74" s="44">
        <v>70</v>
      </c>
    </row>
    <row r="75" spans="1:1">
      <c r="A75" s="44">
        <v>71</v>
      </c>
    </row>
    <row r="76" spans="1:1">
      <c r="A76" s="44">
        <v>72</v>
      </c>
    </row>
    <row r="77" spans="1:1">
      <c r="A77" s="44">
        <v>73</v>
      </c>
    </row>
    <row r="78" spans="1:1">
      <c r="A78" s="44">
        <v>74</v>
      </c>
    </row>
    <row r="79" spans="1:1">
      <c r="A79" s="44">
        <v>75</v>
      </c>
    </row>
    <row r="80" spans="1:1">
      <c r="A80" s="44">
        <v>76</v>
      </c>
    </row>
    <row r="81" spans="1:1">
      <c r="A81" s="44">
        <v>77</v>
      </c>
    </row>
    <row r="82" spans="1:1">
      <c r="A82" s="44">
        <v>78</v>
      </c>
    </row>
    <row r="83" spans="1:1">
      <c r="A83" s="44">
        <v>79</v>
      </c>
    </row>
    <row r="84" spans="1:1">
      <c r="A84" s="44">
        <v>80</v>
      </c>
    </row>
    <row r="85" spans="1:1">
      <c r="A85" s="44">
        <v>81</v>
      </c>
    </row>
    <row r="86" spans="1:1">
      <c r="A86" s="44">
        <v>82</v>
      </c>
    </row>
    <row r="87" spans="1:1">
      <c r="A87" s="44">
        <v>83</v>
      </c>
    </row>
    <row r="88" spans="1:1">
      <c r="A88" s="44">
        <v>84</v>
      </c>
    </row>
    <row r="89" spans="1:1">
      <c r="A89" s="44">
        <v>85</v>
      </c>
    </row>
    <row r="90" spans="1:1">
      <c r="A90" s="44">
        <v>86</v>
      </c>
    </row>
    <row r="91" spans="1:1">
      <c r="A91" s="44">
        <v>87</v>
      </c>
    </row>
    <row r="92" spans="1:1">
      <c r="A92" s="44">
        <v>88</v>
      </c>
    </row>
    <row r="93" spans="1:1">
      <c r="A93" s="44">
        <v>89</v>
      </c>
    </row>
    <row r="94" spans="1:1">
      <c r="A94" s="44">
        <v>90</v>
      </c>
    </row>
    <row r="95" spans="1:1">
      <c r="A95" s="44">
        <v>91</v>
      </c>
    </row>
    <row r="96" spans="1:1">
      <c r="A96" s="44">
        <v>92</v>
      </c>
    </row>
    <row r="97" spans="1:1">
      <c r="A97" s="44">
        <v>93</v>
      </c>
    </row>
    <row r="98" spans="1:1">
      <c r="A98" s="44">
        <v>94</v>
      </c>
    </row>
    <row r="99" spans="1:1">
      <c r="A99" s="44">
        <v>95</v>
      </c>
    </row>
    <row r="100" spans="1:1">
      <c r="A100" s="44">
        <v>96</v>
      </c>
    </row>
    <row r="101" spans="1:1">
      <c r="A101" s="44">
        <v>97</v>
      </c>
    </row>
    <row r="102" spans="1:1">
      <c r="A102" s="44">
        <v>98</v>
      </c>
    </row>
    <row r="103" spans="1:1">
      <c r="A103" s="44">
        <v>99</v>
      </c>
    </row>
    <row r="104" spans="1:1">
      <c r="A104" s="44">
        <v>100</v>
      </c>
    </row>
    <row r="105" spans="1:1">
      <c r="A105" s="44">
        <v>101</v>
      </c>
    </row>
    <row r="106" spans="1:1">
      <c r="A106" s="44">
        <v>102</v>
      </c>
    </row>
    <row r="107" spans="1:1">
      <c r="A107" s="44">
        <v>103</v>
      </c>
    </row>
    <row r="108" spans="1:1">
      <c r="A108" s="44">
        <v>104</v>
      </c>
    </row>
    <row r="109" spans="1:1">
      <c r="A109" s="44">
        <v>105</v>
      </c>
    </row>
    <row r="110" spans="1:1">
      <c r="A110" s="44">
        <v>106</v>
      </c>
    </row>
    <row r="111" spans="1:1">
      <c r="A111" s="44">
        <v>107</v>
      </c>
    </row>
    <row r="112" spans="1:1">
      <c r="A112" s="44">
        <v>108</v>
      </c>
    </row>
    <row r="113" spans="1:1">
      <c r="A113" s="44">
        <v>109</v>
      </c>
    </row>
    <row r="114" spans="1:1">
      <c r="A114" s="44">
        <v>110</v>
      </c>
    </row>
    <row r="115" spans="1:1">
      <c r="A115" s="44">
        <v>111</v>
      </c>
    </row>
    <row r="116" spans="1:1">
      <c r="A116" s="44">
        <v>112</v>
      </c>
    </row>
    <row r="117" spans="1:1">
      <c r="A117" s="44">
        <v>113</v>
      </c>
    </row>
    <row r="118" spans="1:1">
      <c r="A118" s="44">
        <v>114</v>
      </c>
    </row>
    <row r="119" spans="1:1">
      <c r="A119" s="44">
        <v>115</v>
      </c>
    </row>
    <row r="120" spans="1:1">
      <c r="A120" s="44">
        <v>116</v>
      </c>
    </row>
    <row r="121" spans="1:1">
      <c r="A121" s="44">
        <v>117</v>
      </c>
    </row>
    <row r="122" spans="1:1">
      <c r="A122" s="44">
        <v>118</v>
      </c>
    </row>
    <row r="123" spans="1:1">
      <c r="A123" s="44">
        <v>119</v>
      </c>
    </row>
    <row r="124" spans="1:1">
      <c r="A124" s="44">
        <v>120</v>
      </c>
    </row>
    <row r="125" spans="1:1">
      <c r="A125" s="44">
        <v>121</v>
      </c>
    </row>
    <row r="126" spans="1:1">
      <c r="A126" s="44">
        <v>122</v>
      </c>
    </row>
    <row r="127" spans="1:1">
      <c r="A127" s="44">
        <v>123</v>
      </c>
    </row>
    <row r="128" spans="1:1">
      <c r="A128" s="44">
        <v>124</v>
      </c>
    </row>
    <row r="129" spans="1:1">
      <c r="A129" s="44">
        <v>125</v>
      </c>
    </row>
    <row r="130" spans="1:1">
      <c r="A130" s="44">
        <v>126</v>
      </c>
    </row>
    <row r="131" spans="1:1">
      <c r="A131" s="44">
        <v>127</v>
      </c>
    </row>
    <row r="132" spans="1:1">
      <c r="A132" s="44">
        <v>128</v>
      </c>
    </row>
    <row r="133" spans="1:1">
      <c r="A133" s="44">
        <v>129</v>
      </c>
    </row>
    <row r="134" spans="1:1">
      <c r="A134" s="44">
        <v>130</v>
      </c>
    </row>
    <row r="135" spans="1:1">
      <c r="A135" s="44">
        <v>131</v>
      </c>
    </row>
    <row r="136" spans="1:1">
      <c r="A136" s="44">
        <v>132</v>
      </c>
    </row>
    <row r="137" spans="1:1">
      <c r="A137" s="44">
        <v>133</v>
      </c>
    </row>
    <row r="138" spans="1:1">
      <c r="A138" s="44">
        <v>134</v>
      </c>
    </row>
    <row r="139" spans="1:1">
      <c r="A139" s="44">
        <v>135</v>
      </c>
    </row>
    <row r="140" spans="1:1">
      <c r="A140" s="44">
        <v>136</v>
      </c>
    </row>
    <row r="141" spans="1:1">
      <c r="A141" s="44">
        <v>137</v>
      </c>
    </row>
    <row r="142" spans="1:1">
      <c r="A142" s="44">
        <v>138</v>
      </c>
    </row>
    <row r="143" spans="1:1">
      <c r="A143" s="44">
        <v>139</v>
      </c>
    </row>
    <row r="144" spans="1:1">
      <c r="A144" s="44">
        <v>140</v>
      </c>
    </row>
    <row r="145" spans="1:1">
      <c r="A145" s="44">
        <v>141</v>
      </c>
    </row>
    <row r="146" spans="1:1">
      <c r="A146" s="44">
        <v>142</v>
      </c>
    </row>
    <row r="147" spans="1:1">
      <c r="A147" s="44">
        <v>143</v>
      </c>
    </row>
    <row r="148" spans="1:1">
      <c r="A148" s="44">
        <v>144</v>
      </c>
    </row>
    <row r="149" spans="1:1">
      <c r="A149" s="44">
        <v>145</v>
      </c>
    </row>
    <row r="150" spans="1:1">
      <c r="A150" s="44">
        <v>146</v>
      </c>
    </row>
    <row r="151" spans="1:1">
      <c r="A151" s="44">
        <v>147</v>
      </c>
    </row>
    <row r="152" spans="1:1">
      <c r="A152" s="44">
        <v>148</v>
      </c>
    </row>
    <row r="153" spans="1:1">
      <c r="A153" s="44">
        <v>149</v>
      </c>
    </row>
    <row r="154" spans="1:1">
      <c r="A154" s="44">
        <v>150</v>
      </c>
    </row>
    <row r="155" spans="1:1">
      <c r="A155" s="44">
        <v>151</v>
      </c>
    </row>
    <row r="156" spans="1:1">
      <c r="A156" s="44">
        <v>152</v>
      </c>
    </row>
    <row r="157" spans="1:1">
      <c r="A157" s="44">
        <v>153</v>
      </c>
    </row>
    <row r="158" spans="1:1">
      <c r="A158" s="44">
        <v>154</v>
      </c>
    </row>
    <row r="159" spans="1:1">
      <c r="A159" s="44">
        <v>155</v>
      </c>
    </row>
    <row r="160" spans="1:1">
      <c r="A160" s="44">
        <v>156</v>
      </c>
    </row>
    <row r="161" spans="1:1">
      <c r="A161" s="44">
        <v>157</v>
      </c>
    </row>
    <row r="162" spans="1:1">
      <c r="A162" s="44">
        <v>158</v>
      </c>
    </row>
    <row r="163" spans="1:1">
      <c r="A163" s="44">
        <v>159</v>
      </c>
    </row>
    <row r="164" spans="1:1">
      <c r="A164" s="44">
        <v>160</v>
      </c>
    </row>
    <row r="165" spans="1:1">
      <c r="A165" s="44">
        <v>161</v>
      </c>
    </row>
    <row r="166" spans="1:1">
      <c r="A166" s="44">
        <v>162</v>
      </c>
    </row>
    <row r="167" spans="1:1">
      <c r="A167" s="44">
        <v>163</v>
      </c>
    </row>
    <row r="168" spans="1:1">
      <c r="A168" s="44">
        <v>164</v>
      </c>
    </row>
    <row r="169" spans="1:1">
      <c r="A169" s="44">
        <v>165</v>
      </c>
    </row>
    <row r="170" spans="1:1">
      <c r="A170" s="44">
        <v>166</v>
      </c>
    </row>
    <row r="171" spans="1:1">
      <c r="A171" s="44">
        <v>167</v>
      </c>
    </row>
    <row r="172" spans="1:1">
      <c r="A172" s="44">
        <v>168</v>
      </c>
    </row>
    <row r="173" spans="1:1">
      <c r="A173" s="44">
        <v>169</v>
      </c>
    </row>
    <row r="174" spans="1:1">
      <c r="A174" s="44">
        <v>170</v>
      </c>
    </row>
    <row r="175" spans="1:1">
      <c r="A175" s="44">
        <v>171</v>
      </c>
    </row>
    <row r="176" spans="1:1">
      <c r="A176" s="44">
        <v>172</v>
      </c>
    </row>
    <row r="177" spans="1:1">
      <c r="A177" s="44">
        <v>173</v>
      </c>
    </row>
    <row r="178" spans="1:1">
      <c r="A178" s="44">
        <v>174</v>
      </c>
    </row>
    <row r="179" spans="1:1">
      <c r="A179" s="44">
        <v>175</v>
      </c>
    </row>
    <row r="180" spans="1:1">
      <c r="A180" s="44">
        <v>176</v>
      </c>
    </row>
    <row r="181" spans="1:1">
      <c r="A181" s="44">
        <v>177</v>
      </c>
    </row>
    <row r="182" spans="1:1">
      <c r="A182" s="44">
        <v>178</v>
      </c>
    </row>
    <row r="183" spans="1:1">
      <c r="A183" s="44">
        <v>179</v>
      </c>
    </row>
    <row r="184" spans="1:1">
      <c r="A184" s="44">
        <v>180</v>
      </c>
    </row>
    <row r="185" spans="1:1">
      <c r="A185" s="44">
        <v>181</v>
      </c>
    </row>
    <row r="186" spans="1:1">
      <c r="A186" s="44">
        <v>182</v>
      </c>
    </row>
    <row r="187" spans="1:1">
      <c r="A187" s="44">
        <v>183</v>
      </c>
    </row>
    <row r="188" spans="1:1">
      <c r="A188" s="44">
        <v>184</v>
      </c>
    </row>
    <row r="189" spans="1:1">
      <c r="A189" s="44">
        <v>185</v>
      </c>
    </row>
    <row r="190" spans="1:1">
      <c r="A190" s="44">
        <v>186</v>
      </c>
    </row>
    <row r="191" spans="1:1">
      <c r="A191" s="44">
        <v>187</v>
      </c>
    </row>
    <row r="192" spans="1:1">
      <c r="A192" s="44">
        <v>188</v>
      </c>
    </row>
    <row r="193" spans="1:1">
      <c r="A193" s="44">
        <v>189</v>
      </c>
    </row>
    <row r="194" spans="1:1">
      <c r="A194" s="44">
        <v>190</v>
      </c>
    </row>
    <row r="195" spans="1:1">
      <c r="A195" s="44">
        <v>191</v>
      </c>
    </row>
    <row r="196" spans="1:1">
      <c r="A196" s="44">
        <v>192</v>
      </c>
    </row>
    <row r="197" spans="1:1">
      <c r="A197" s="44">
        <v>193</v>
      </c>
    </row>
    <row r="198" spans="1:1">
      <c r="A198" s="44">
        <v>194</v>
      </c>
    </row>
    <row r="199" spans="1:1">
      <c r="A199" s="44">
        <v>195</v>
      </c>
    </row>
    <row r="200" spans="1:1">
      <c r="A200" s="44">
        <v>196</v>
      </c>
    </row>
    <row r="201" spans="1:1">
      <c r="A201" s="44">
        <v>197</v>
      </c>
    </row>
    <row r="202" spans="1:1">
      <c r="A202" s="44">
        <v>198</v>
      </c>
    </row>
    <row r="203" spans="1:1">
      <c r="A203" s="44">
        <v>199</v>
      </c>
    </row>
    <row r="204" spans="1:1">
      <c r="A204" s="44">
        <v>200</v>
      </c>
    </row>
    <row r="205" spans="1:1">
      <c r="A205" s="44">
        <v>201</v>
      </c>
    </row>
    <row r="206" spans="1:1">
      <c r="A206" s="44">
        <v>202</v>
      </c>
    </row>
    <row r="207" spans="1:1">
      <c r="A207" s="44">
        <v>203</v>
      </c>
    </row>
    <row r="208" spans="1:1">
      <c r="A208" s="44">
        <v>204</v>
      </c>
    </row>
    <row r="209" spans="1:1">
      <c r="A209" s="44">
        <v>205</v>
      </c>
    </row>
    <row r="210" spans="1:1">
      <c r="A210" s="44">
        <v>206</v>
      </c>
    </row>
    <row r="211" spans="1:1">
      <c r="A211" s="44">
        <v>207</v>
      </c>
    </row>
    <row r="212" spans="1:1">
      <c r="A212" s="44">
        <v>208</v>
      </c>
    </row>
    <row r="213" spans="1:1">
      <c r="A213" s="44">
        <v>209</v>
      </c>
    </row>
    <row r="214" spans="1:1">
      <c r="A214" s="44">
        <v>210</v>
      </c>
    </row>
    <row r="215" spans="1:1">
      <c r="A215" s="44">
        <v>211</v>
      </c>
    </row>
    <row r="216" spans="1:1">
      <c r="A216" s="44">
        <v>212</v>
      </c>
    </row>
    <row r="217" spans="1:1">
      <c r="A217" s="44">
        <v>213</v>
      </c>
    </row>
    <row r="218" spans="1:1">
      <c r="A218" s="44">
        <v>214</v>
      </c>
    </row>
    <row r="219" spans="1:1">
      <c r="A219" s="44">
        <v>215</v>
      </c>
    </row>
    <row r="220" spans="1:1">
      <c r="A220" s="44">
        <v>216</v>
      </c>
    </row>
    <row r="221" spans="1:1">
      <c r="A221" s="44">
        <v>217</v>
      </c>
    </row>
    <row r="222" spans="1:1">
      <c r="A222" s="44">
        <v>218</v>
      </c>
    </row>
    <row r="223" spans="1:1">
      <c r="A223" s="44">
        <v>219</v>
      </c>
    </row>
    <row r="224" spans="1:1">
      <c r="A224" s="44">
        <v>220</v>
      </c>
    </row>
    <row r="225" spans="1:1">
      <c r="A225" s="44">
        <v>221</v>
      </c>
    </row>
    <row r="226" spans="1:1">
      <c r="A226" s="44">
        <v>222</v>
      </c>
    </row>
    <row r="227" spans="1:1">
      <c r="A227" s="44">
        <v>223</v>
      </c>
    </row>
    <row r="228" spans="1:1">
      <c r="A228" s="44">
        <v>224</v>
      </c>
    </row>
    <row r="229" spans="1:1">
      <c r="A229" s="44">
        <v>225</v>
      </c>
    </row>
    <row r="230" spans="1:1">
      <c r="A230" s="44">
        <v>226</v>
      </c>
    </row>
    <row r="231" spans="1:1">
      <c r="A231" s="44">
        <v>227</v>
      </c>
    </row>
    <row r="232" spans="1:1">
      <c r="A232" s="44">
        <v>228</v>
      </c>
    </row>
    <row r="233" spans="1:1">
      <c r="A233" s="44">
        <v>229</v>
      </c>
    </row>
    <row r="234" spans="1:1">
      <c r="A234" s="44">
        <v>230</v>
      </c>
    </row>
    <row r="235" spans="1:1">
      <c r="A235" s="44">
        <v>231</v>
      </c>
    </row>
    <row r="236" spans="1:1">
      <c r="A236" s="44">
        <v>232</v>
      </c>
    </row>
    <row r="237" spans="1:1">
      <c r="A237" s="44">
        <v>233</v>
      </c>
    </row>
    <row r="238" spans="1:1">
      <c r="A238" s="44">
        <v>234</v>
      </c>
    </row>
    <row r="239" spans="1:1">
      <c r="A239" s="44">
        <v>235</v>
      </c>
    </row>
    <row r="240" spans="1:1">
      <c r="A240" s="44">
        <v>236</v>
      </c>
    </row>
    <row r="241" spans="1:1">
      <c r="A241" s="44">
        <v>237</v>
      </c>
    </row>
    <row r="242" spans="1:1">
      <c r="A242" s="44">
        <v>238</v>
      </c>
    </row>
    <row r="243" spans="1:1">
      <c r="A243" s="44">
        <v>239</v>
      </c>
    </row>
    <row r="244" spans="1:1">
      <c r="A244" s="44">
        <v>240</v>
      </c>
    </row>
    <row r="245" spans="1:1">
      <c r="A245" s="44">
        <v>241</v>
      </c>
    </row>
    <row r="246" spans="1:1">
      <c r="A246" s="44">
        <v>242</v>
      </c>
    </row>
    <row r="247" spans="1:1">
      <c r="A247" s="44">
        <v>243</v>
      </c>
    </row>
    <row r="248" spans="1:1">
      <c r="A248" s="44">
        <v>244</v>
      </c>
    </row>
    <row r="249" spans="1:1">
      <c r="A249" s="44">
        <v>245</v>
      </c>
    </row>
    <row r="250" spans="1:1">
      <c r="A250" s="44">
        <v>246</v>
      </c>
    </row>
    <row r="251" spans="1:1">
      <c r="A251" s="44">
        <v>247</v>
      </c>
    </row>
    <row r="252" spans="1:1">
      <c r="A252" s="44">
        <v>248</v>
      </c>
    </row>
    <row r="253" spans="1:1">
      <c r="A253" s="44">
        <v>249</v>
      </c>
    </row>
    <row r="254" spans="1:1">
      <c r="A254" s="44">
        <v>250</v>
      </c>
    </row>
    <row r="255" spans="1:1">
      <c r="A255" s="44">
        <v>251</v>
      </c>
    </row>
    <row r="256" spans="1:1">
      <c r="A256" s="44">
        <v>252</v>
      </c>
    </row>
    <row r="257" spans="1:1">
      <c r="A257" s="44">
        <v>253</v>
      </c>
    </row>
    <row r="258" spans="1:1">
      <c r="A258" s="44">
        <v>254</v>
      </c>
    </row>
    <row r="259" spans="1:1">
      <c r="A259" s="44">
        <v>255</v>
      </c>
    </row>
    <row r="260" spans="1:1">
      <c r="A260" s="44">
        <v>256</v>
      </c>
    </row>
    <row r="261" spans="1:1">
      <c r="A261" s="44">
        <v>257</v>
      </c>
    </row>
    <row r="262" spans="1:1">
      <c r="A262" s="44">
        <v>258</v>
      </c>
    </row>
    <row r="263" spans="1:1">
      <c r="A263" s="44">
        <v>259</v>
      </c>
    </row>
    <row r="264" spans="1:1">
      <c r="A264" s="44">
        <v>260</v>
      </c>
    </row>
    <row r="265" spans="1:1">
      <c r="A265" s="44">
        <v>261</v>
      </c>
    </row>
    <row r="266" spans="1:1">
      <c r="A266" s="44">
        <v>262</v>
      </c>
    </row>
    <row r="267" spans="1:1">
      <c r="A267" s="44">
        <v>263</v>
      </c>
    </row>
    <row r="268" spans="1:1">
      <c r="A268" s="44">
        <v>264</v>
      </c>
    </row>
    <row r="269" spans="1:1">
      <c r="A269" s="44">
        <v>265</v>
      </c>
    </row>
    <row r="270" spans="1:1">
      <c r="A270" s="44">
        <v>266</v>
      </c>
    </row>
    <row r="271" spans="1:1">
      <c r="A271" s="44">
        <v>267</v>
      </c>
    </row>
    <row r="272" spans="1:1">
      <c r="A272" s="44">
        <v>268</v>
      </c>
    </row>
    <row r="273" spans="1:1">
      <c r="A273" s="44">
        <v>269</v>
      </c>
    </row>
    <row r="274" spans="1:1">
      <c r="A274" s="44">
        <v>270</v>
      </c>
    </row>
    <row r="275" spans="1:1">
      <c r="A275" s="44">
        <v>271</v>
      </c>
    </row>
    <row r="276" spans="1:1">
      <c r="A276" s="44">
        <v>272</v>
      </c>
    </row>
    <row r="277" spans="1:1">
      <c r="A277" s="44">
        <v>273</v>
      </c>
    </row>
    <row r="278" spans="1:1">
      <c r="A278" s="44">
        <v>274</v>
      </c>
    </row>
    <row r="279" spans="1:1">
      <c r="A279" s="44">
        <v>275</v>
      </c>
    </row>
    <row r="280" spans="1:1">
      <c r="A280" s="44">
        <v>276</v>
      </c>
    </row>
    <row r="281" spans="1:1">
      <c r="A281" s="44">
        <v>277</v>
      </c>
    </row>
    <row r="282" spans="1:1">
      <c r="A282" s="44">
        <v>278</v>
      </c>
    </row>
    <row r="283" spans="1:1">
      <c r="A283" s="44">
        <v>279</v>
      </c>
    </row>
    <row r="284" spans="1:1">
      <c r="A284" s="44">
        <v>280</v>
      </c>
    </row>
    <row r="285" spans="1:1">
      <c r="A285" s="44">
        <v>281</v>
      </c>
    </row>
    <row r="286" spans="1:1">
      <c r="A286" s="44">
        <v>282</v>
      </c>
    </row>
    <row r="287" spans="1:1">
      <c r="A287" s="44">
        <v>283</v>
      </c>
    </row>
    <row r="288" spans="1:1">
      <c r="A288" s="44">
        <v>284</v>
      </c>
    </row>
    <row r="289" spans="1:1">
      <c r="A289" s="44">
        <v>285</v>
      </c>
    </row>
    <row r="290" spans="1:1">
      <c r="A290" s="44">
        <v>286</v>
      </c>
    </row>
    <row r="291" spans="1:1">
      <c r="A291" s="44">
        <v>287</v>
      </c>
    </row>
    <row r="292" spans="1:1">
      <c r="A292" s="44">
        <v>288</v>
      </c>
    </row>
    <row r="293" spans="1:1">
      <c r="A293" s="44">
        <v>289</v>
      </c>
    </row>
    <row r="294" spans="1:1">
      <c r="A294" s="44">
        <v>290</v>
      </c>
    </row>
    <row r="295" spans="1:1">
      <c r="A295" s="44">
        <v>291</v>
      </c>
    </row>
    <row r="296" spans="1:1">
      <c r="A296" s="44">
        <v>292</v>
      </c>
    </row>
    <row r="297" spans="1:1">
      <c r="A297" s="44">
        <v>293</v>
      </c>
    </row>
    <row r="298" spans="1:1">
      <c r="A298" s="44">
        <v>294</v>
      </c>
    </row>
    <row r="299" spans="1:1">
      <c r="A299" s="44">
        <v>295</v>
      </c>
    </row>
    <row r="300" spans="1:1">
      <c r="A300" s="44">
        <v>296</v>
      </c>
    </row>
    <row r="301" spans="1:1">
      <c r="A301" s="44">
        <v>297</v>
      </c>
    </row>
    <row r="302" spans="1:1">
      <c r="A302" s="44">
        <v>298</v>
      </c>
    </row>
    <row r="303" spans="1:1">
      <c r="A303" s="44">
        <v>299</v>
      </c>
    </row>
    <row r="304" spans="1:1">
      <c r="A304" s="44">
        <v>300</v>
      </c>
    </row>
    <row r="305" spans="1:1">
      <c r="A305" s="44">
        <v>301</v>
      </c>
    </row>
    <row r="306" spans="1:1">
      <c r="A306" s="44">
        <v>302</v>
      </c>
    </row>
    <row r="307" spans="1:1">
      <c r="A307" s="44">
        <v>303</v>
      </c>
    </row>
    <row r="308" spans="1:1">
      <c r="A308" s="44">
        <v>304</v>
      </c>
    </row>
    <row r="309" spans="1:1">
      <c r="A309" s="44">
        <v>305</v>
      </c>
    </row>
    <row r="310" spans="1:1">
      <c r="A310" s="44">
        <v>306</v>
      </c>
    </row>
    <row r="311" spans="1:1">
      <c r="A311" s="44">
        <v>307</v>
      </c>
    </row>
    <row r="312" spans="1:1">
      <c r="A312" s="44">
        <v>308</v>
      </c>
    </row>
    <row r="313" spans="1:1">
      <c r="A313" s="44">
        <v>309</v>
      </c>
    </row>
    <row r="314" spans="1:1">
      <c r="A314" s="44">
        <v>310</v>
      </c>
    </row>
    <row r="315" spans="1:1">
      <c r="A315" s="44">
        <v>311</v>
      </c>
    </row>
    <row r="316" spans="1:1">
      <c r="A316" s="44">
        <v>312</v>
      </c>
    </row>
    <row r="317" spans="1:1">
      <c r="A317" s="44">
        <v>313</v>
      </c>
    </row>
    <row r="318" spans="1:1">
      <c r="A318" s="44">
        <v>314</v>
      </c>
    </row>
    <row r="319" spans="1:1">
      <c r="A319" s="44">
        <v>315</v>
      </c>
    </row>
    <row r="320" spans="1:1">
      <c r="A320" s="44">
        <v>316</v>
      </c>
    </row>
    <row r="321" spans="1:1">
      <c r="A321" s="44">
        <v>317</v>
      </c>
    </row>
    <row r="322" spans="1:1">
      <c r="A322" s="44">
        <v>318</v>
      </c>
    </row>
    <row r="323" spans="1:1">
      <c r="A323" s="44">
        <v>319</v>
      </c>
    </row>
    <row r="324" spans="1:1">
      <c r="A324" s="44">
        <v>320</v>
      </c>
    </row>
    <row r="325" spans="1:1">
      <c r="A325" s="44">
        <v>321</v>
      </c>
    </row>
    <row r="326" spans="1:1">
      <c r="A326" s="44">
        <v>322</v>
      </c>
    </row>
    <row r="327" spans="1:1">
      <c r="A327" s="44">
        <v>323</v>
      </c>
    </row>
    <row r="328" spans="1:1">
      <c r="A328" s="44">
        <v>324</v>
      </c>
    </row>
    <row r="329" spans="1:1">
      <c r="A329" s="44">
        <v>325</v>
      </c>
    </row>
    <row r="330" spans="1:1">
      <c r="A330" s="44">
        <v>326</v>
      </c>
    </row>
    <row r="331" spans="1:1">
      <c r="A331" s="44">
        <v>327</v>
      </c>
    </row>
    <row r="332" spans="1:1">
      <c r="A332" s="44">
        <v>328</v>
      </c>
    </row>
    <row r="333" spans="1:1">
      <c r="A333" s="44">
        <v>329</v>
      </c>
    </row>
    <row r="334" spans="1:1">
      <c r="A334" s="44">
        <v>330</v>
      </c>
    </row>
    <row r="335" spans="1:1">
      <c r="A335" s="44">
        <v>331</v>
      </c>
    </row>
    <row r="336" spans="1:1">
      <c r="A336" s="44">
        <v>332</v>
      </c>
    </row>
    <row r="337" spans="1:1">
      <c r="A337" s="44">
        <v>333</v>
      </c>
    </row>
    <row r="338" spans="1:1">
      <c r="A338" s="44">
        <v>334</v>
      </c>
    </row>
    <row r="339" spans="1:1">
      <c r="A339" s="44">
        <v>335</v>
      </c>
    </row>
    <row r="340" spans="1:1">
      <c r="A340" s="44">
        <v>336</v>
      </c>
    </row>
    <row r="341" spans="1:1">
      <c r="A341" s="44">
        <v>337</v>
      </c>
    </row>
    <row r="342" spans="1:1">
      <c r="A342" s="44">
        <v>338</v>
      </c>
    </row>
    <row r="343" spans="1:1">
      <c r="A343" s="44">
        <v>339</v>
      </c>
    </row>
    <row r="344" spans="1:1">
      <c r="A344" s="44">
        <v>340</v>
      </c>
    </row>
    <row r="345" spans="1:1">
      <c r="A345" s="44">
        <v>341</v>
      </c>
    </row>
    <row r="346" spans="1:1">
      <c r="A346" s="44">
        <v>342</v>
      </c>
    </row>
    <row r="347" spans="1:1">
      <c r="A347" s="44">
        <v>343</v>
      </c>
    </row>
    <row r="348" spans="1:1">
      <c r="A348" s="44">
        <v>344</v>
      </c>
    </row>
    <row r="349" spans="1:1">
      <c r="A349" s="44">
        <v>345</v>
      </c>
    </row>
    <row r="350" spans="1:1">
      <c r="A350" s="44">
        <v>346</v>
      </c>
    </row>
    <row r="351" spans="1:1">
      <c r="A351" s="44">
        <v>347</v>
      </c>
    </row>
    <row r="352" spans="1:1">
      <c r="A352" s="44">
        <v>348</v>
      </c>
    </row>
    <row r="353" spans="1:1">
      <c r="A353" s="44">
        <v>349</v>
      </c>
    </row>
    <row r="354" spans="1:1">
      <c r="A354" s="44">
        <v>350</v>
      </c>
    </row>
    <row r="355" spans="1:1">
      <c r="A355" s="44">
        <v>351</v>
      </c>
    </row>
    <row r="356" spans="1:1">
      <c r="A356" s="44">
        <v>352</v>
      </c>
    </row>
    <row r="357" spans="1:1">
      <c r="A357" s="44">
        <v>353</v>
      </c>
    </row>
    <row r="358" spans="1:1">
      <c r="A358" s="44">
        <v>354</v>
      </c>
    </row>
    <row r="359" spans="1:1">
      <c r="A359" s="44">
        <v>355</v>
      </c>
    </row>
    <row r="360" spans="1:1">
      <c r="A360" s="44">
        <v>356</v>
      </c>
    </row>
    <row r="361" spans="1:1">
      <c r="A361" s="44">
        <v>357</v>
      </c>
    </row>
    <row r="362" spans="1:1">
      <c r="A362" s="44">
        <v>358</v>
      </c>
    </row>
    <row r="363" spans="1:1">
      <c r="A363" s="44">
        <v>359</v>
      </c>
    </row>
    <row r="364" spans="1:1">
      <c r="A364" s="44">
        <v>360</v>
      </c>
    </row>
    <row r="365" spans="1:1">
      <c r="A365" s="44">
        <v>361</v>
      </c>
    </row>
    <row r="366" spans="1:1">
      <c r="A366" s="44">
        <v>362</v>
      </c>
    </row>
    <row r="367" spans="1:1">
      <c r="A367" s="44">
        <v>363</v>
      </c>
    </row>
    <row r="368" spans="1:1">
      <c r="A368" s="44">
        <v>364</v>
      </c>
    </row>
    <row r="369" spans="1:1">
      <c r="A369" s="44">
        <v>365</v>
      </c>
    </row>
    <row r="370" spans="1:1">
      <c r="A370" s="44">
        <v>366</v>
      </c>
    </row>
    <row r="371" spans="1:1">
      <c r="A371" s="44">
        <v>367</v>
      </c>
    </row>
    <row r="372" spans="1:1">
      <c r="A372" s="44">
        <v>368</v>
      </c>
    </row>
    <row r="373" spans="1:1">
      <c r="A373" s="44">
        <v>369</v>
      </c>
    </row>
    <row r="374" spans="1:1">
      <c r="A374" s="44">
        <v>370</v>
      </c>
    </row>
    <row r="375" spans="1:1">
      <c r="A375" s="44">
        <v>371</v>
      </c>
    </row>
    <row r="376" spans="1:1">
      <c r="A376" s="44">
        <v>372</v>
      </c>
    </row>
    <row r="377" spans="1:1">
      <c r="A377" s="44">
        <v>373</v>
      </c>
    </row>
    <row r="378" spans="1:1">
      <c r="A378" s="44">
        <v>374</v>
      </c>
    </row>
    <row r="379" spans="1:1">
      <c r="A379" s="44">
        <v>375</v>
      </c>
    </row>
    <row r="380" spans="1:1">
      <c r="A380" s="44">
        <v>376</v>
      </c>
    </row>
    <row r="381" spans="1:1">
      <c r="A381" s="44">
        <v>377</v>
      </c>
    </row>
    <row r="382" spans="1:1">
      <c r="A382" s="44">
        <v>378</v>
      </c>
    </row>
    <row r="383" spans="1:1">
      <c r="A383" s="44">
        <v>379</v>
      </c>
    </row>
    <row r="384" spans="1:1">
      <c r="A384" s="44">
        <v>380</v>
      </c>
    </row>
    <row r="385" spans="1:1">
      <c r="A385" s="44">
        <v>381</v>
      </c>
    </row>
    <row r="386" spans="1:1">
      <c r="A386" s="44">
        <v>382</v>
      </c>
    </row>
    <row r="387" spans="1:1">
      <c r="A387" s="44">
        <v>383</v>
      </c>
    </row>
    <row r="388" spans="1:1">
      <c r="A388" s="44">
        <v>384</v>
      </c>
    </row>
    <row r="389" spans="1:1">
      <c r="A389" s="44">
        <v>385</v>
      </c>
    </row>
    <row r="390" spans="1:1">
      <c r="A390" s="44">
        <v>386</v>
      </c>
    </row>
    <row r="391" spans="1:1">
      <c r="A391" s="44">
        <v>387</v>
      </c>
    </row>
    <row r="392" spans="1:1">
      <c r="A392" s="44">
        <v>388</v>
      </c>
    </row>
    <row r="393" spans="1:1">
      <c r="A393" s="44">
        <v>389</v>
      </c>
    </row>
    <row r="394" spans="1:1">
      <c r="A394" s="44">
        <v>390</v>
      </c>
    </row>
    <row r="395" spans="1:1">
      <c r="A395" s="44">
        <v>391</v>
      </c>
    </row>
    <row r="396" spans="1:1">
      <c r="A396" s="44">
        <v>392</v>
      </c>
    </row>
    <row r="397" spans="1:1">
      <c r="A397" s="44">
        <v>393</v>
      </c>
    </row>
    <row r="398" spans="1:1">
      <c r="A398" s="44">
        <v>394</v>
      </c>
    </row>
    <row r="399" spans="1:1">
      <c r="A399" s="44">
        <v>395</v>
      </c>
    </row>
    <row r="400" spans="1:1">
      <c r="A400" s="44">
        <v>396</v>
      </c>
    </row>
    <row r="401" spans="1:1">
      <c r="A401" s="44">
        <v>397</v>
      </c>
    </row>
    <row r="402" spans="1:1">
      <c r="A402" s="44">
        <v>398</v>
      </c>
    </row>
    <row r="403" spans="1:1">
      <c r="A403" s="44">
        <v>399</v>
      </c>
    </row>
    <row r="404" spans="1:1">
      <c r="A404" s="44">
        <v>400</v>
      </c>
    </row>
    <row r="405" spans="1:1">
      <c r="A405" s="44">
        <v>401</v>
      </c>
    </row>
    <row r="406" spans="1:1">
      <c r="A406" s="44">
        <v>402</v>
      </c>
    </row>
    <row r="407" spans="1:1">
      <c r="A407" s="44">
        <v>403</v>
      </c>
    </row>
    <row r="408" spans="1:1">
      <c r="A408" s="44">
        <v>404</v>
      </c>
    </row>
    <row r="409" spans="1:1">
      <c r="A409" s="44">
        <v>405</v>
      </c>
    </row>
    <row r="410" spans="1:1">
      <c r="A410" s="44">
        <v>406</v>
      </c>
    </row>
    <row r="411" spans="1:1">
      <c r="A411" s="44">
        <v>407</v>
      </c>
    </row>
    <row r="412" spans="1:1">
      <c r="A412" s="44">
        <v>408</v>
      </c>
    </row>
    <row r="413" spans="1:1">
      <c r="A413" s="44">
        <v>409</v>
      </c>
    </row>
    <row r="414" spans="1:1">
      <c r="A414" s="44">
        <v>410</v>
      </c>
    </row>
    <row r="415" spans="1:1">
      <c r="A415" s="44">
        <v>411</v>
      </c>
    </row>
    <row r="416" spans="1:1">
      <c r="A416" s="44">
        <v>412</v>
      </c>
    </row>
    <row r="417" spans="1:1">
      <c r="A417" s="44">
        <v>413</v>
      </c>
    </row>
    <row r="418" spans="1:1">
      <c r="A418" s="44">
        <v>414</v>
      </c>
    </row>
    <row r="419" spans="1:1">
      <c r="A419" s="44">
        <v>415</v>
      </c>
    </row>
    <row r="420" spans="1:1">
      <c r="A420" s="44">
        <v>416</v>
      </c>
    </row>
    <row r="421" spans="1:1">
      <c r="A421" s="44">
        <v>417</v>
      </c>
    </row>
    <row r="422" spans="1:1">
      <c r="A422" s="44">
        <v>418</v>
      </c>
    </row>
    <row r="423" spans="1:1">
      <c r="A423" s="44">
        <v>419</v>
      </c>
    </row>
    <row r="424" spans="1:1">
      <c r="A424" s="44">
        <v>420</v>
      </c>
    </row>
    <row r="425" spans="1:1">
      <c r="A425" s="44">
        <v>421</v>
      </c>
    </row>
    <row r="426" spans="1:1">
      <c r="A426" s="44">
        <v>422</v>
      </c>
    </row>
    <row r="427" spans="1:1">
      <c r="A427" s="44">
        <v>423</v>
      </c>
    </row>
    <row r="428" spans="1:1">
      <c r="A428" s="44">
        <v>424</v>
      </c>
    </row>
    <row r="429" spans="1:1">
      <c r="A429" s="44">
        <v>425</v>
      </c>
    </row>
    <row r="430" spans="1:1">
      <c r="A430" s="44">
        <v>426</v>
      </c>
    </row>
    <row r="431" spans="1:1">
      <c r="A431" s="44">
        <v>427</v>
      </c>
    </row>
    <row r="432" spans="1:1">
      <c r="A432" s="44">
        <v>428</v>
      </c>
    </row>
    <row r="433" spans="1:1">
      <c r="A433" s="44">
        <v>429</v>
      </c>
    </row>
    <row r="434" spans="1:1">
      <c r="A434" s="44">
        <v>430</v>
      </c>
    </row>
    <row r="435" spans="1:1">
      <c r="A435" s="44">
        <v>431</v>
      </c>
    </row>
    <row r="436" spans="1:1">
      <c r="A436" s="44">
        <v>432</v>
      </c>
    </row>
    <row r="437" spans="1:1">
      <c r="A437" s="44">
        <v>433</v>
      </c>
    </row>
    <row r="438" spans="1:1">
      <c r="A438" s="44">
        <v>434</v>
      </c>
    </row>
    <row r="439" spans="1:1">
      <c r="A439" s="44">
        <v>435</v>
      </c>
    </row>
    <row r="440" spans="1:1">
      <c r="A440" s="44">
        <v>436</v>
      </c>
    </row>
    <row r="441" spans="1:1">
      <c r="A441" s="44">
        <v>437</v>
      </c>
    </row>
    <row r="442" spans="1:1">
      <c r="A442" s="44">
        <v>438</v>
      </c>
    </row>
    <row r="443" spans="1:1">
      <c r="A443" s="44">
        <v>439</v>
      </c>
    </row>
    <row r="444" spans="1:1">
      <c r="A444" s="44">
        <v>440</v>
      </c>
    </row>
    <row r="445" spans="1:1">
      <c r="A445" s="44">
        <v>441</v>
      </c>
    </row>
    <row r="446" spans="1:1">
      <c r="A446" s="44">
        <v>442</v>
      </c>
    </row>
    <row r="447" spans="1:1">
      <c r="A447" s="44">
        <v>443</v>
      </c>
    </row>
    <row r="448" spans="1:1">
      <c r="A448" s="44">
        <v>444</v>
      </c>
    </row>
    <row r="449" spans="1:1">
      <c r="A449" s="44">
        <v>445</v>
      </c>
    </row>
    <row r="450" spans="1:1">
      <c r="A450" s="44">
        <v>446</v>
      </c>
    </row>
    <row r="451" spans="1:1">
      <c r="A451" s="44">
        <v>447</v>
      </c>
    </row>
    <row r="452" spans="1:1">
      <c r="A452" s="44">
        <v>448</v>
      </c>
    </row>
    <row r="453" spans="1:1">
      <c r="A453" s="44">
        <v>449</v>
      </c>
    </row>
    <row r="454" spans="1:1">
      <c r="A454" s="44">
        <v>450</v>
      </c>
    </row>
    <row r="455" spans="1:1">
      <c r="A455" s="44">
        <v>451</v>
      </c>
    </row>
    <row r="456" spans="1:1">
      <c r="A456" s="44">
        <v>452</v>
      </c>
    </row>
    <row r="457" spans="1:1">
      <c r="A457" s="44">
        <v>453</v>
      </c>
    </row>
    <row r="458" spans="1:1">
      <c r="A458" s="44">
        <v>454</v>
      </c>
    </row>
    <row r="459" spans="1:1">
      <c r="A459" s="44">
        <v>455</v>
      </c>
    </row>
    <row r="460" spans="1:1">
      <c r="A460" s="44">
        <v>456</v>
      </c>
    </row>
    <row r="461" spans="1:1">
      <c r="A461" s="44">
        <v>457</v>
      </c>
    </row>
    <row r="462" spans="1:1">
      <c r="A462" s="44">
        <v>458</v>
      </c>
    </row>
    <row r="463" spans="1:1">
      <c r="A463" s="44">
        <v>459</v>
      </c>
    </row>
    <row r="464" spans="1:1">
      <c r="A464" s="44">
        <v>460</v>
      </c>
    </row>
    <row r="465" spans="1:1">
      <c r="A465" s="44">
        <v>461</v>
      </c>
    </row>
    <row r="466" spans="1:1">
      <c r="A466" s="44">
        <v>462</v>
      </c>
    </row>
    <row r="467" spans="1:1">
      <c r="A467" s="44">
        <v>463</v>
      </c>
    </row>
    <row r="468" spans="1:1">
      <c r="A468" s="44">
        <v>464</v>
      </c>
    </row>
    <row r="469" spans="1:1">
      <c r="A469" s="44">
        <v>465</v>
      </c>
    </row>
    <row r="470" spans="1:1">
      <c r="A470" s="44">
        <v>466</v>
      </c>
    </row>
    <row r="471" spans="1:1">
      <c r="A471" s="44">
        <v>467</v>
      </c>
    </row>
    <row r="472" spans="1:1">
      <c r="A472" s="44">
        <v>468</v>
      </c>
    </row>
    <row r="473" spans="1:1">
      <c r="A473" s="44">
        <v>469</v>
      </c>
    </row>
    <row r="474" spans="1:1">
      <c r="A474" s="44">
        <v>470</v>
      </c>
    </row>
    <row r="475" spans="1:1">
      <c r="A475" s="44">
        <v>471</v>
      </c>
    </row>
    <row r="476" spans="1:1">
      <c r="A476" s="44">
        <v>472</v>
      </c>
    </row>
    <row r="477" spans="1:1">
      <c r="A477" s="44">
        <v>473</v>
      </c>
    </row>
    <row r="478" spans="1:1">
      <c r="A478" s="44">
        <v>474</v>
      </c>
    </row>
    <row r="479" spans="1:1">
      <c r="A479" s="44">
        <v>475</v>
      </c>
    </row>
    <row r="480" spans="1:1">
      <c r="A480" s="44">
        <v>476</v>
      </c>
    </row>
    <row r="481" spans="1:1">
      <c r="A481" s="44">
        <v>477</v>
      </c>
    </row>
    <row r="482" spans="1:1">
      <c r="A482" s="44">
        <v>478</v>
      </c>
    </row>
    <row r="483" spans="1:1">
      <c r="A483" s="44">
        <v>479</v>
      </c>
    </row>
    <row r="484" spans="1:1">
      <c r="A484" s="44">
        <v>480</v>
      </c>
    </row>
    <row r="485" spans="1:1">
      <c r="A485" s="44">
        <v>481</v>
      </c>
    </row>
    <row r="486" spans="1:1">
      <c r="A486" s="44">
        <v>482</v>
      </c>
    </row>
    <row r="487" spans="1:1">
      <c r="A487" s="44">
        <v>483</v>
      </c>
    </row>
    <row r="488" spans="1:1">
      <c r="A488" s="44">
        <v>484</v>
      </c>
    </row>
    <row r="489" spans="1:1">
      <c r="A489" s="44">
        <v>485</v>
      </c>
    </row>
    <row r="490" spans="1:1">
      <c r="A490" s="44">
        <v>486</v>
      </c>
    </row>
    <row r="491" spans="1:1">
      <c r="A491" s="44">
        <v>487</v>
      </c>
    </row>
    <row r="492" spans="1:1">
      <c r="A492" s="44">
        <v>488</v>
      </c>
    </row>
    <row r="493" spans="1:1">
      <c r="A493" s="44">
        <v>489</v>
      </c>
    </row>
    <row r="494" spans="1:1">
      <c r="A494" s="44">
        <v>490</v>
      </c>
    </row>
    <row r="495" spans="1:1">
      <c r="A495" s="44">
        <v>491</v>
      </c>
    </row>
    <row r="496" spans="1:1">
      <c r="A496" s="44">
        <v>492</v>
      </c>
    </row>
    <row r="497" spans="1:1">
      <c r="A497" s="44">
        <v>493</v>
      </c>
    </row>
    <row r="498" spans="1:1">
      <c r="A498" s="44">
        <v>494</v>
      </c>
    </row>
    <row r="499" spans="1:1">
      <c r="A499" s="44">
        <v>495</v>
      </c>
    </row>
    <row r="500" spans="1:1">
      <c r="A500" s="44">
        <v>496</v>
      </c>
    </row>
    <row r="501" spans="1:1">
      <c r="A501" s="44">
        <v>497</v>
      </c>
    </row>
    <row r="502" spans="1:1">
      <c r="A502" s="44">
        <v>498</v>
      </c>
    </row>
    <row r="503" spans="1:1">
      <c r="A503" s="44">
        <v>499</v>
      </c>
    </row>
    <row r="504" spans="1:1">
      <c r="A504" s="44">
        <v>500</v>
      </c>
    </row>
    <row r="505" spans="1:1">
      <c r="A505" s="44">
        <v>501</v>
      </c>
    </row>
    <row r="506" spans="1:1">
      <c r="A506" s="44">
        <v>502</v>
      </c>
    </row>
    <row r="507" spans="1:1">
      <c r="A507" s="44">
        <v>503</v>
      </c>
    </row>
    <row r="508" spans="1:1">
      <c r="A508" s="44">
        <v>504</v>
      </c>
    </row>
    <row r="509" spans="1:1">
      <c r="A509" s="44">
        <v>505</v>
      </c>
    </row>
    <row r="510" spans="1:1">
      <c r="A510" s="44">
        <v>506</v>
      </c>
    </row>
    <row r="511" spans="1:1">
      <c r="A511" s="44">
        <v>507</v>
      </c>
    </row>
    <row r="512" spans="1:1">
      <c r="A512" s="44">
        <v>508</v>
      </c>
    </row>
    <row r="513" spans="1:1">
      <c r="A513" s="44">
        <v>509</v>
      </c>
    </row>
    <row r="514" spans="1:1">
      <c r="A514" s="44">
        <v>510</v>
      </c>
    </row>
    <row r="515" spans="1:1">
      <c r="A515" s="44">
        <v>511</v>
      </c>
    </row>
    <row r="516" spans="1:1">
      <c r="A516" s="44">
        <v>512</v>
      </c>
    </row>
    <row r="517" spans="1:1">
      <c r="A517" s="44">
        <v>513</v>
      </c>
    </row>
    <row r="518" spans="1:1">
      <c r="A518" s="44">
        <v>514</v>
      </c>
    </row>
    <row r="519" spans="1:1">
      <c r="A519" s="44">
        <v>515</v>
      </c>
    </row>
    <row r="520" spans="1:1">
      <c r="A520" s="44">
        <v>516</v>
      </c>
    </row>
    <row r="521" spans="1:1">
      <c r="A521" s="44">
        <v>517</v>
      </c>
    </row>
    <row r="522" spans="1:1">
      <c r="A522" s="44">
        <v>518</v>
      </c>
    </row>
    <row r="523" spans="1:1">
      <c r="A523" s="44">
        <v>519</v>
      </c>
    </row>
    <row r="524" spans="1:1">
      <c r="A524" s="44">
        <v>520</v>
      </c>
    </row>
    <row r="525" spans="1:1">
      <c r="A525" s="44">
        <v>521</v>
      </c>
    </row>
    <row r="526" spans="1:1">
      <c r="A526" s="44">
        <v>522</v>
      </c>
    </row>
    <row r="527" spans="1:1">
      <c r="A527" s="44">
        <v>523</v>
      </c>
    </row>
    <row r="528" spans="1:1">
      <c r="A528" s="44">
        <v>524</v>
      </c>
    </row>
    <row r="529" spans="1:1">
      <c r="A529" s="44">
        <v>525</v>
      </c>
    </row>
    <row r="530" spans="1:1">
      <c r="A530" s="44">
        <v>526</v>
      </c>
    </row>
    <row r="531" spans="1:1">
      <c r="A531" s="44">
        <v>527</v>
      </c>
    </row>
    <row r="532" spans="1:1">
      <c r="A532" s="44">
        <v>528</v>
      </c>
    </row>
    <row r="533" spans="1:1">
      <c r="A533" s="44">
        <v>529</v>
      </c>
    </row>
    <row r="534" spans="1:1">
      <c r="A534" s="44">
        <v>530</v>
      </c>
    </row>
    <row r="535" spans="1:1">
      <c r="A535" s="44">
        <v>531</v>
      </c>
    </row>
    <row r="536" spans="1:1">
      <c r="A536" s="44">
        <v>532</v>
      </c>
    </row>
    <row r="537" spans="1:1">
      <c r="A537" s="44">
        <v>533</v>
      </c>
    </row>
    <row r="538" spans="1:1">
      <c r="A538" s="44">
        <v>534</v>
      </c>
    </row>
    <row r="539" spans="1:1">
      <c r="A539" s="44">
        <v>535</v>
      </c>
    </row>
    <row r="540" spans="1:1">
      <c r="A540" s="44">
        <v>536</v>
      </c>
    </row>
    <row r="541" spans="1:1">
      <c r="A541" s="44">
        <v>537</v>
      </c>
    </row>
    <row r="542" spans="1:1">
      <c r="A542" s="44">
        <v>538</v>
      </c>
    </row>
    <row r="543" spans="1:1">
      <c r="A543" s="44">
        <v>539</v>
      </c>
    </row>
    <row r="544" spans="1:1">
      <c r="A544" s="44">
        <v>540</v>
      </c>
    </row>
    <row r="545" spans="1:1">
      <c r="A545" s="44">
        <v>541</v>
      </c>
    </row>
    <row r="546" spans="1:1">
      <c r="A546" s="44">
        <v>542</v>
      </c>
    </row>
    <row r="547" spans="1:1">
      <c r="A547" s="44">
        <v>543</v>
      </c>
    </row>
    <row r="548" spans="1:1">
      <c r="A548" s="44">
        <v>544</v>
      </c>
    </row>
    <row r="549" spans="1:1">
      <c r="A549" s="44">
        <v>545</v>
      </c>
    </row>
    <row r="550" spans="1:1">
      <c r="A550" s="44">
        <v>546</v>
      </c>
    </row>
    <row r="551" spans="1:1">
      <c r="A551" s="44">
        <v>547</v>
      </c>
    </row>
    <row r="552" spans="1:1">
      <c r="A552" s="44">
        <v>548</v>
      </c>
    </row>
    <row r="553" spans="1:1">
      <c r="A553" s="44">
        <v>549</v>
      </c>
    </row>
    <row r="554" spans="1:1">
      <c r="A554" s="44">
        <v>550</v>
      </c>
    </row>
    <row r="555" spans="1:1">
      <c r="A555" s="44">
        <v>551</v>
      </c>
    </row>
    <row r="556" spans="1:1">
      <c r="A556" s="44">
        <v>552</v>
      </c>
    </row>
    <row r="557" spans="1:1">
      <c r="A557" s="44">
        <v>553</v>
      </c>
    </row>
    <row r="558" spans="1:1">
      <c r="A558" s="44">
        <v>554</v>
      </c>
    </row>
    <row r="559" spans="1:1">
      <c r="A559" s="44">
        <v>555</v>
      </c>
    </row>
    <row r="560" spans="1:1">
      <c r="A560" s="44">
        <v>556</v>
      </c>
    </row>
    <row r="561" spans="1:1">
      <c r="A561" s="44">
        <v>557</v>
      </c>
    </row>
    <row r="562" spans="1:1">
      <c r="A562" s="44">
        <v>558</v>
      </c>
    </row>
    <row r="563" spans="1:1">
      <c r="A563" s="44">
        <v>559</v>
      </c>
    </row>
    <row r="564" spans="1:1">
      <c r="A564" s="44">
        <v>560</v>
      </c>
    </row>
    <row r="565" spans="1:1">
      <c r="A565" s="44">
        <v>561</v>
      </c>
    </row>
    <row r="566" spans="1:1">
      <c r="A566" s="44">
        <v>562</v>
      </c>
    </row>
    <row r="567" spans="1:1">
      <c r="A567" s="44">
        <v>563</v>
      </c>
    </row>
    <row r="568" spans="1:1">
      <c r="A568" s="44">
        <v>564</v>
      </c>
    </row>
    <row r="569" spans="1:1">
      <c r="A569" s="44">
        <v>565</v>
      </c>
    </row>
    <row r="570" spans="1:1">
      <c r="A570" s="44">
        <v>566</v>
      </c>
    </row>
    <row r="571" spans="1:1">
      <c r="A571" s="44">
        <v>567</v>
      </c>
    </row>
    <row r="572" spans="1:1">
      <c r="A572" s="44">
        <v>568</v>
      </c>
    </row>
    <row r="573" spans="1:1">
      <c r="A573" s="44">
        <v>569</v>
      </c>
    </row>
    <row r="574" spans="1:1">
      <c r="A574" s="44">
        <v>570</v>
      </c>
    </row>
    <row r="575" spans="1:1">
      <c r="A575" s="44">
        <v>571</v>
      </c>
    </row>
    <row r="576" spans="1:1">
      <c r="A576" s="44">
        <v>572</v>
      </c>
    </row>
    <row r="577" spans="1:1">
      <c r="A577" s="44">
        <v>573</v>
      </c>
    </row>
    <row r="578" spans="1:1">
      <c r="A578" s="44">
        <v>574</v>
      </c>
    </row>
    <row r="579" spans="1:1">
      <c r="A579" s="44">
        <v>575</v>
      </c>
    </row>
    <row r="580" spans="1:1">
      <c r="A580" s="44">
        <v>576</v>
      </c>
    </row>
    <row r="581" spans="1:1">
      <c r="A581" s="44">
        <v>577</v>
      </c>
    </row>
    <row r="582" spans="1:1">
      <c r="A582" s="44">
        <v>578</v>
      </c>
    </row>
    <row r="583" spans="1:1">
      <c r="A583" s="44">
        <v>579</v>
      </c>
    </row>
    <row r="584" spans="1:1">
      <c r="A584" s="44">
        <v>580</v>
      </c>
    </row>
    <row r="585" spans="1:1">
      <c r="A585" s="44">
        <v>581</v>
      </c>
    </row>
    <row r="586" spans="1:1">
      <c r="A586" s="44">
        <v>582</v>
      </c>
    </row>
    <row r="587" spans="1:1">
      <c r="A587" s="44">
        <v>583</v>
      </c>
    </row>
    <row r="588" spans="1:1">
      <c r="A588" s="44">
        <v>584</v>
      </c>
    </row>
    <row r="589" spans="1:1">
      <c r="A589" s="44">
        <v>585</v>
      </c>
    </row>
    <row r="590" spans="1:1">
      <c r="A590" s="44">
        <v>586</v>
      </c>
    </row>
    <row r="591" spans="1:1">
      <c r="A591" s="44">
        <v>587</v>
      </c>
    </row>
    <row r="592" spans="1:1">
      <c r="A592" s="44">
        <v>588</v>
      </c>
    </row>
    <row r="593" spans="1:1">
      <c r="A593" s="44">
        <v>589</v>
      </c>
    </row>
    <row r="594" spans="1:1">
      <c r="A594" s="44">
        <v>590</v>
      </c>
    </row>
    <row r="595" spans="1:1">
      <c r="A595" s="44">
        <v>591</v>
      </c>
    </row>
    <row r="596" spans="1:1">
      <c r="A596" s="44">
        <v>592</v>
      </c>
    </row>
    <row r="597" spans="1:1">
      <c r="A597" s="44">
        <v>593</v>
      </c>
    </row>
    <row r="598" spans="1:1">
      <c r="A598" s="44">
        <v>594</v>
      </c>
    </row>
    <row r="599" spans="1:1">
      <c r="A599" s="44">
        <v>595</v>
      </c>
    </row>
    <row r="600" spans="1:1">
      <c r="A600" s="44">
        <v>596</v>
      </c>
    </row>
    <row r="601" spans="1:1">
      <c r="A601" s="44">
        <v>597</v>
      </c>
    </row>
    <row r="602" spans="1:1">
      <c r="A602" s="44">
        <v>598</v>
      </c>
    </row>
    <row r="603" spans="1:1">
      <c r="A603" s="44">
        <v>599</v>
      </c>
    </row>
    <row r="604" spans="1:1">
      <c r="A604" s="44">
        <v>600</v>
      </c>
    </row>
    <row r="605" spans="1:1">
      <c r="A605" s="44">
        <v>601</v>
      </c>
    </row>
    <row r="606" spans="1:1">
      <c r="A606" s="44">
        <v>602</v>
      </c>
    </row>
    <row r="607" spans="1:1">
      <c r="A607" s="44">
        <v>603</v>
      </c>
    </row>
    <row r="608" spans="1:1">
      <c r="A608" s="44">
        <v>604</v>
      </c>
    </row>
    <row r="609" spans="1:1">
      <c r="A609" s="44">
        <v>605</v>
      </c>
    </row>
    <row r="610" spans="1:1">
      <c r="A610" s="44">
        <v>606</v>
      </c>
    </row>
    <row r="611" spans="1:1">
      <c r="A611" s="44">
        <v>607</v>
      </c>
    </row>
    <row r="612" spans="1:1">
      <c r="A612" s="44">
        <v>608</v>
      </c>
    </row>
    <row r="613" spans="1:1">
      <c r="A613" s="44">
        <v>609</v>
      </c>
    </row>
    <row r="614" spans="1:1">
      <c r="A614" s="44">
        <v>610</v>
      </c>
    </row>
    <row r="615" spans="1:1">
      <c r="A615" s="44">
        <v>611</v>
      </c>
    </row>
    <row r="616" spans="1:1">
      <c r="A616" s="44">
        <v>612</v>
      </c>
    </row>
    <row r="617" spans="1:1">
      <c r="A617" s="44">
        <v>613</v>
      </c>
    </row>
    <row r="618" spans="1:1">
      <c r="A618" s="44">
        <v>614</v>
      </c>
    </row>
    <row r="619" spans="1:1">
      <c r="A619" s="44">
        <v>615</v>
      </c>
    </row>
    <row r="620" spans="1:1">
      <c r="A620" s="44">
        <v>616</v>
      </c>
    </row>
    <row r="621" spans="1:1">
      <c r="A621" s="44">
        <v>617</v>
      </c>
    </row>
    <row r="622" spans="1:1">
      <c r="A622" s="44">
        <v>618</v>
      </c>
    </row>
    <row r="623" spans="1:1">
      <c r="A623" s="44">
        <v>619</v>
      </c>
    </row>
    <row r="624" spans="1:1">
      <c r="A624" s="44">
        <v>620</v>
      </c>
    </row>
    <row r="625" spans="1:1">
      <c r="A625" s="44">
        <v>621</v>
      </c>
    </row>
    <row r="626" spans="1:1">
      <c r="A626" s="44">
        <v>622</v>
      </c>
    </row>
    <row r="627" spans="1:1">
      <c r="A627" s="44">
        <v>623</v>
      </c>
    </row>
    <row r="628" spans="1:1">
      <c r="A628" s="44">
        <v>624</v>
      </c>
    </row>
    <row r="629" spans="1:1">
      <c r="A629" s="44">
        <v>625</v>
      </c>
    </row>
    <row r="630" spans="1:1">
      <c r="A630" s="44">
        <v>626</v>
      </c>
    </row>
    <row r="631" spans="1:1">
      <c r="A631" s="44">
        <v>627</v>
      </c>
    </row>
    <row r="632" spans="1:1">
      <c r="A632" s="44">
        <v>628</v>
      </c>
    </row>
    <row r="633" spans="1:1">
      <c r="A633" s="44">
        <v>629</v>
      </c>
    </row>
    <row r="634" spans="1:1">
      <c r="A634" s="44">
        <v>630</v>
      </c>
    </row>
    <row r="635" spans="1:1">
      <c r="A635" s="44">
        <v>631</v>
      </c>
    </row>
    <row r="636" spans="1:1">
      <c r="A636" s="44">
        <v>632</v>
      </c>
    </row>
    <row r="637" spans="1:1">
      <c r="A637" s="44">
        <v>633</v>
      </c>
    </row>
    <row r="638" spans="1:1">
      <c r="A638" s="44">
        <v>634</v>
      </c>
    </row>
    <row r="639" spans="1:1">
      <c r="A639" s="44">
        <v>635</v>
      </c>
    </row>
    <row r="640" spans="1:1">
      <c r="A640" s="44">
        <v>636</v>
      </c>
    </row>
    <row r="641" spans="1:1">
      <c r="A641" s="44">
        <v>637</v>
      </c>
    </row>
    <row r="642" spans="1:1">
      <c r="A642" s="44">
        <v>638</v>
      </c>
    </row>
    <row r="643" spans="1:1">
      <c r="A643" s="44">
        <v>639</v>
      </c>
    </row>
    <row r="644" spans="1:1">
      <c r="A644" s="44">
        <v>640</v>
      </c>
    </row>
    <row r="645" spans="1:1">
      <c r="A645" s="44">
        <v>641</v>
      </c>
    </row>
    <row r="646" spans="1:1">
      <c r="A646" s="44">
        <v>642</v>
      </c>
    </row>
    <row r="647" spans="1:1">
      <c r="A647" s="44">
        <v>643</v>
      </c>
    </row>
    <row r="648" spans="1:1">
      <c r="A648" s="44">
        <v>644</v>
      </c>
    </row>
    <row r="649" spans="1:1">
      <c r="A649" s="44">
        <v>645</v>
      </c>
    </row>
    <row r="650" spans="1:1">
      <c r="A650" s="44">
        <v>646</v>
      </c>
    </row>
    <row r="651" spans="1:1">
      <c r="A651" s="44">
        <v>647</v>
      </c>
    </row>
    <row r="652" spans="1:1">
      <c r="A652" s="44">
        <v>648</v>
      </c>
    </row>
    <row r="653" spans="1:1">
      <c r="A653" s="44">
        <v>649</v>
      </c>
    </row>
    <row r="654" spans="1:1">
      <c r="A654" s="44">
        <v>650</v>
      </c>
    </row>
    <row r="655" spans="1:1">
      <c r="A655" s="44">
        <v>651</v>
      </c>
    </row>
    <row r="656" spans="1:1">
      <c r="A656" s="44">
        <v>652</v>
      </c>
    </row>
    <row r="657" spans="1:1">
      <c r="A657" s="44">
        <v>653</v>
      </c>
    </row>
    <row r="658" spans="1:1">
      <c r="A658" s="44">
        <v>654</v>
      </c>
    </row>
    <row r="659" spans="1:1">
      <c r="A659" s="44">
        <v>655</v>
      </c>
    </row>
    <row r="660" spans="1:1">
      <c r="A660" s="44">
        <v>656</v>
      </c>
    </row>
    <row r="661" spans="1:1">
      <c r="A661" s="44">
        <v>657</v>
      </c>
    </row>
    <row r="662" spans="1:1">
      <c r="A662" s="44">
        <v>658</v>
      </c>
    </row>
    <row r="663" spans="1:1">
      <c r="A663" s="44">
        <v>659</v>
      </c>
    </row>
    <row r="664" spans="1:1">
      <c r="A664" s="44">
        <v>660</v>
      </c>
    </row>
    <row r="665" spans="1:1">
      <c r="A665" s="44">
        <v>661</v>
      </c>
    </row>
    <row r="666" spans="1:1">
      <c r="A666" s="44">
        <v>662</v>
      </c>
    </row>
    <row r="667" spans="1:1">
      <c r="A667" s="44">
        <v>663</v>
      </c>
    </row>
    <row r="668" spans="1:1">
      <c r="A668" s="44">
        <v>664</v>
      </c>
    </row>
    <row r="669" spans="1:1">
      <c r="A669" s="44">
        <v>665</v>
      </c>
    </row>
    <row r="670" spans="1:1">
      <c r="A670" s="44">
        <v>666</v>
      </c>
    </row>
    <row r="671" spans="1:1">
      <c r="A671" s="44">
        <v>667</v>
      </c>
    </row>
    <row r="672" spans="1:1">
      <c r="A672" s="44">
        <v>668</v>
      </c>
    </row>
    <row r="673" spans="1:1">
      <c r="A673" s="44">
        <v>669</v>
      </c>
    </row>
    <row r="674" spans="1:1">
      <c r="A674" s="44">
        <v>670</v>
      </c>
    </row>
    <row r="675" spans="1:1">
      <c r="A675" s="44">
        <v>671</v>
      </c>
    </row>
    <row r="676" spans="1:1">
      <c r="A676" s="44">
        <v>672</v>
      </c>
    </row>
    <row r="677" spans="1:1">
      <c r="A677" s="44">
        <v>673</v>
      </c>
    </row>
    <row r="678" spans="1:1">
      <c r="A678" s="44">
        <v>674</v>
      </c>
    </row>
    <row r="679" spans="1:1">
      <c r="A679" s="44">
        <v>675</v>
      </c>
    </row>
    <row r="680" spans="1:1">
      <c r="A680" s="44">
        <v>676</v>
      </c>
    </row>
    <row r="681" spans="1:1">
      <c r="A681" s="44">
        <v>677</v>
      </c>
    </row>
    <row r="682" spans="1:1">
      <c r="A682" s="44">
        <v>678</v>
      </c>
    </row>
    <row r="683" spans="1:1">
      <c r="A683" s="44">
        <v>679</v>
      </c>
    </row>
    <row r="684" spans="1:1">
      <c r="A684" s="44">
        <v>680</v>
      </c>
    </row>
    <row r="685" spans="1:1">
      <c r="A685" s="44">
        <v>681</v>
      </c>
    </row>
    <row r="686" spans="1:1">
      <c r="A686" s="44">
        <v>682</v>
      </c>
    </row>
    <row r="687" spans="1:1">
      <c r="A687" s="44">
        <v>683</v>
      </c>
    </row>
    <row r="688" spans="1:1">
      <c r="A688" s="44">
        <v>684</v>
      </c>
    </row>
    <row r="689" spans="1:1">
      <c r="A689" s="44">
        <v>685</v>
      </c>
    </row>
    <row r="690" spans="1:1">
      <c r="A690" s="44">
        <v>686</v>
      </c>
    </row>
    <row r="691" spans="1:1">
      <c r="A691" s="44">
        <v>687</v>
      </c>
    </row>
    <row r="692" spans="1:1">
      <c r="A692" s="44">
        <v>688</v>
      </c>
    </row>
    <row r="693" spans="1:1">
      <c r="A693" s="44">
        <v>689</v>
      </c>
    </row>
    <row r="694" spans="1:1">
      <c r="A694" s="44">
        <v>690</v>
      </c>
    </row>
    <row r="695" spans="1:1">
      <c r="A695" s="44">
        <v>691</v>
      </c>
    </row>
    <row r="696" spans="1:1">
      <c r="A696" s="44">
        <v>692</v>
      </c>
    </row>
    <row r="697" spans="1:1">
      <c r="A697" s="44">
        <v>693</v>
      </c>
    </row>
    <row r="698" spans="1:1">
      <c r="A698" s="44">
        <v>694</v>
      </c>
    </row>
    <row r="699" spans="1:1">
      <c r="A699" s="44">
        <v>695</v>
      </c>
    </row>
    <row r="700" spans="1:1">
      <c r="A700" s="44">
        <v>696</v>
      </c>
    </row>
    <row r="701" spans="1:1">
      <c r="A701" s="44">
        <v>697</v>
      </c>
    </row>
    <row r="702" spans="1:1">
      <c r="A702" s="44">
        <v>698</v>
      </c>
    </row>
    <row r="703" spans="1:1">
      <c r="A703" s="44">
        <v>699</v>
      </c>
    </row>
    <row r="704" spans="1:1">
      <c r="A704" s="44">
        <v>700</v>
      </c>
    </row>
    <row r="705" spans="1:1">
      <c r="A705" s="44">
        <v>701</v>
      </c>
    </row>
    <row r="706" spans="1:1">
      <c r="A706" s="44">
        <v>702</v>
      </c>
    </row>
    <row r="707" spans="1:1">
      <c r="A707" s="44">
        <v>703</v>
      </c>
    </row>
    <row r="708" spans="1:1">
      <c r="A708" s="44">
        <v>704</v>
      </c>
    </row>
    <row r="709" spans="1:1">
      <c r="A709" s="44">
        <v>705</v>
      </c>
    </row>
    <row r="710" spans="1:1">
      <c r="A710" s="44">
        <v>706</v>
      </c>
    </row>
    <row r="711" spans="1:1">
      <c r="A711" s="44">
        <v>707</v>
      </c>
    </row>
    <row r="712" spans="1:1">
      <c r="A712" s="44">
        <v>708</v>
      </c>
    </row>
    <row r="713" spans="1:1">
      <c r="A713" s="44">
        <v>709</v>
      </c>
    </row>
    <row r="714" spans="1:1">
      <c r="A714" s="44">
        <v>710</v>
      </c>
    </row>
    <row r="715" spans="1:1">
      <c r="A715" s="44">
        <v>711</v>
      </c>
    </row>
    <row r="716" spans="1:1">
      <c r="A716" s="44">
        <v>712</v>
      </c>
    </row>
    <row r="717" spans="1:1">
      <c r="A717" s="44">
        <v>713</v>
      </c>
    </row>
    <row r="718" spans="1:1">
      <c r="A718" s="44">
        <v>714</v>
      </c>
    </row>
    <row r="719" spans="1:1">
      <c r="A719" s="44">
        <v>715</v>
      </c>
    </row>
    <row r="720" spans="1:1">
      <c r="A720" s="44">
        <v>716</v>
      </c>
    </row>
    <row r="721" spans="1:1">
      <c r="A721" s="44">
        <v>717</v>
      </c>
    </row>
    <row r="722" spans="1:1">
      <c r="A722" s="44">
        <v>718</v>
      </c>
    </row>
    <row r="723" spans="1:1">
      <c r="A723" s="44">
        <v>719</v>
      </c>
    </row>
    <row r="724" spans="1:1">
      <c r="A724" s="44">
        <v>720</v>
      </c>
    </row>
    <row r="725" spans="1:1">
      <c r="A725" s="44">
        <v>721</v>
      </c>
    </row>
    <row r="726" spans="1:1">
      <c r="A726" s="44">
        <v>722</v>
      </c>
    </row>
    <row r="727" spans="1:1">
      <c r="A727" s="44">
        <v>723</v>
      </c>
    </row>
    <row r="728" spans="1:1">
      <c r="A728" s="44">
        <v>724</v>
      </c>
    </row>
    <row r="729" spans="1:1">
      <c r="A729" s="44">
        <v>725</v>
      </c>
    </row>
    <row r="730" spans="1:1">
      <c r="A730" s="44">
        <v>726</v>
      </c>
    </row>
    <row r="731" spans="1:1">
      <c r="A731" s="44">
        <v>727</v>
      </c>
    </row>
    <row r="732" spans="1:1">
      <c r="A732" s="44">
        <v>728</v>
      </c>
    </row>
    <row r="733" spans="1:1">
      <c r="A733" s="44">
        <v>729</v>
      </c>
    </row>
    <row r="734" spans="1:1">
      <c r="A734" s="44">
        <v>730</v>
      </c>
    </row>
    <row r="735" spans="1:1">
      <c r="A735" s="44">
        <v>731</v>
      </c>
    </row>
    <row r="736" spans="1:1">
      <c r="A736" s="44">
        <v>732</v>
      </c>
    </row>
    <row r="737" spans="1:1">
      <c r="A737" s="44">
        <v>733</v>
      </c>
    </row>
    <row r="738" spans="1:1">
      <c r="A738" s="44">
        <v>734</v>
      </c>
    </row>
    <row r="739" spans="1:1">
      <c r="A739" s="44">
        <v>735</v>
      </c>
    </row>
    <row r="740" spans="1:1">
      <c r="A740" s="44">
        <v>736</v>
      </c>
    </row>
    <row r="741" spans="1:1">
      <c r="A741" s="44">
        <v>737</v>
      </c>
    </row>
    <row r="742" spans="1:1">
      <c r="A742" s="44">
        <v>738</v>
      </c>
    </row>
    <row r="743" spans="1:1">
      <c r="A743" s="44">
        <v>739</v>
      </c>
    </row>
    <row r="744" spans="1:1">
      <c r="A744" s="44">
        <v>740</v>
      </c>
    </row>
    <row r="745" spans="1:1">
      <c r="A745" s="44">
        <v>741</v>
      </c>
    </row>
    <row r="746" spans="1:1">
      <c r="A746" s="44">
        <v>742</v>
      </c>
    </row>
    <row r="747" spans="1:1">
      <c r="A747" s="44">
        <v>743</v>
      </c>
    </row>
    <row r="748" spans="1:1">
      <c r="A748" s="44">
        <v>744</v>
      </c>
    </row>
    <row r="749" spans="1:1">
      <c r="A749" s="44">
        <v>745</v>
      </c>
    </row>
    <row r="750" spans="1:1">
      <c r="A750" s="44">
        <v>746</v>
      </c>
    </row>
    <row r="751" spans="1:1">
      <c r="A751" s="44">
        <v>747</v>
      </c>
    </row>
    <row r="752" spans="1:1">
      <c r="A752" s="44">
        <v>748</v>
      </c>
    </row>
    <row r="753" spans="1:1">
      <c r="A753" s="44">
        <v>749</v>
      </c>
    </row>
    <row r="754" spans="1:1">
      <c r="A754" s="44">
        <v>750</v>
      </c>
    </row>
    <row r="755" spans="1:1">
      <c r="A755" s="44">
        <v>751</v>
      </c>
    </row>
    <row r="756" spans="1:1">
      <c r="A756" s="44">
        <v>752</v>
      </c>
    </row>
    <row r="757" spans="1:1">
      <c r="A757" s="44">
        <v>753</v>
      </c>
    </row>
    <row r="758" spans="1:1">
      <c r="A758" s="44">
        <v>754</v>
      </c>
    </row>
    <row r="759" spans="1:1">
      <c r="A759" s="44">
        <v>755</v>
      </c>
    </row>
    <row r="760" spans="1:1">
      <c r="A760" s="44">
        <v>756</v>
      </c>
    </row>
    <row r="761" spans="1:1">
      <c r="A761" s="44">
        <v>757</v>
      </c>
    </row>
    <row r="762" spans="1:1">
      <c r="A762" s="44">
        <v>758</v>
      </c>
    </row>
    <row r="763" spans="1:1">
      <c r="A763" s="44">
        <v>759</v>
      </c>
    </row>
    <row r="764" spans="1:1">
      <c r="A764" s="44">
        <v>760</v>
      </c>
    </row>
    <row r="765" spans="1:1">
      <c r="A765" s="44">
        <v>761</v>
      </c>
    </row>
    <row r="766" spans="1:1">
      <c r="A766" s="44">
        <v>762</v>
      </c>
    </row>
    <row r="767" spans="1:1">
      <c r="A767" s="44">
        <v>763</v>
      </c>
    </row>
    <row r="768" spans="1:1">
      <c r="A768" s="44">
        <v>764</v>
      </c>
    </row>
    <row r="769" spans="1:1">
      <c r="A769" s="44">
        <v>765</v>
      </c>
    </row>
    <row r="770" spans="1:1">
      <c r="A770" s="44">
        <v>766</v>
      </c>
    </row>
    <row r="771" spans="1:1">
      <c r="A771" s="44">
        <v>767</v>
      </c>
    </row>
    <row r="772" spans="1:1">
      <c r="A772" s="44">
        <v>768</v>
      </c>
    </row>
    <row r="773" spans="1:1">
      <c r="A773" s="44">
        <v>769</v>
      </c>
    </row>
    <row r="774" spans="1:1">
      <c r="A774" s="44">
        <v>770</v>
      </c>
    </row>
    <row r="775" spans="1:1">
      <c r="A775" s="44">
        <v>771</v>
      </c>
    </row>
    <row r="776" spans="1:1">
      <c r="A776" s="44">
        <v>772</v>
      </c>
    </row>
    <row r="777" spans="1:1">
      <c r="A777" s="44">
        <v>773</v>
      </c>
    </row>
    <row r="778" spans="1:1">
      <c r="A778" s="44">
        <v>774</v>
      </c>
    </row>
    <row r="779" spans="1:1">
      <c r="A779" s="44">
        <v>775</v>
      </c>
    </row>
    <row r="780" spans="1:1">
      <c r="A780" s="44">
        <v>776</v>
      </c>
    </row>
    <row r="781" spans="1:1">
      <c r="A781" s="44">
        <v>777</v>
      </c>
    </row>
    <row r="782" spans="1:1">
      <c r="A782" s="44">
        <v>778</v>
      </c>
    </row>
    <row r="783" spans="1:1">
      <c r="A783" s="44">
        <v>779</v>
      </c>
    </row>
    <row r="784" spans="1:1">
      <c r="A784" s="44">
        <v>780</v>
      </c>
    </row>
    <row r="785" spans="1:1">
      <c r="A785" s="44">
        <v>781</v>
      </c>
    </row>
    <row r="786" spans="1:1">
      <c r="A786" s="44">
        <v>782</v>
      </c>
    </row>
    <row r="787" spans="1:1">
      <c r="A787" s="44">
        <v>783</v>
      </c>
    </row>
    <row r="788" spans="1:1">
      <c r="A788" s="44">
        <v>784</v>
      </c>
    </row>
    <row r="789" spans="1:1">
      <c r="A789" s="44">
        <v>785</v>
      </c>
    </row>
    <row r="790" spans="1:1">
      <c r="A790" s="44">
        <v>786</v>
      </c>
    </row>
    <row r="791" spans="1:1">
      <c r="A791" s="44">
        <v>787</v>
      </c>
    </row>
    <row r="792" spans="1:1">
      <c r="A792" s="44">
        <v>788</v>
      </c>
    </row>
    <row r="793" spans="1:1">
      <c r="A793" s="44">
        <v>789</v>
      </c>
    </row>
    <row r="794" spans="1:1">
      <c r="A794" s="44">
        <v>790</v>
      </c>
    </row>
    <row r="795" spans="1:1">
      <c r="A795" s="44">
        <v>791</v>
      </c>
    </row>
    <row r="796" spans="1:1">
      <c r="A796" s="44">
        <v>792</v>
      </c>
    </row>
    <row r="797" spans="1:1">
      <c r="A797" s="44">
        <v>793</v>
      </c>
    </row>
    <row r="798" spans="1:1">
      <c r="A798" s="44">
        <v>794</v>
      </c>
    </row>
    <row r="799" spans="1:1">
      <c r="A799" s="44">
        <v>795</v>
      </c>
    </row>
    <row r="800" spans="1:1">
      <c r="A800" s="44">
        <v>796</v>
      </c>
    </row>
    <row r="801" spans="1:1">
      <c r="A801" s="44">
        <v>797</v>
      </c>
    </row>
    <row r="802" spans="1:1">
      <c r="A802" s="44">
        <v>798</v>
      </c>
    </row>
    <row r="803" spans="1:1">
      <c r="A803" s="44">
        <v>799</v>
      </c>
    </row>
    <row r="804" spans="1:1">
      <c r="A804" s="44">
        <v>800</v>
      </c>
    </row>
    <row r="805" spans="1:1">
      <c r="A805" s="44">
        <v>801</v>
      </c>
    </row>
    <row r="806" spans="1:1">
      <c r="A806" s="44">
        <v>802</v>
      </c>
    </row>
    <row r="807" spans="1:1">
      <c r="A807" s="44">
        <v>803</v>
      </c>
    </row>
    <row r="808" spans="1:1">
      <c r="A808" s="44">
        <v>804</v>
      </c>
    </row>
    <row r="809" spans="1:1">
      <c r="A809" s="44">
        <v>805</v>
      </c>
    </row>
    <row r="810" spans="1:1">
      <c r="A810" s="44">
        <v>806</v>
      </c>
    </row>
    <row r="811" spans="1:1">
      <c r="A811" s="44">
        <v>807</v>
      </c>
    </row>
    <row r="812" spans="1:1">
      <c r="A812" s="44">
        <v>808</v>
      </c>
    </row>
    <row r="813" spans="1:1">
      <c r="A813" s="44">
        <v>809</v>
      </c>
    </row>
    <row r="814" spans="1:1">
      <c r="A814" s="44">
        <v>810</v>
      </c>
    </row>
    <row r="815" spans="1:1">
      <c r="A815" s="44">
        <v>811</v>
      </c>
    </row>
    <row r="816" spans="1:1">
      <c r="A816" s="44">
        <v>812</v>
      </c>
    </row>
    <row r="817" spans="1:1">
      <c r="A817" s="44">
        <v>813</v>
      </c>
    </row>
    <row r="818" spans="1:1">
      <c r="A818" s="44">
        <v>814</v>
      </c>
    </row>
    <row r="819" spans="1:1">
      <c r="A819" s="44">
        <v>815</v>
      </c>
    </row>
    <row r="820" spans="1:1">
      <c r="A820" s="44">
        <v>816</v>
      </c>
    </row>
    <row r="821" spans="1:1">
      <c r="A821" s="44">
        <v>817</v>
      </c>
    </row>
    <row r="822" spans="1:1">
      <c r="A822" s="44">
        <v>818</v>
      </c>
    </row>
    <row r="823" spans="1:1">
      <c r="A823" s="44">
        <v>819</v>
      </c>
    </row>
    <row r="824" spans="1:1">
      <c r="A824" s="44">
        <v>820</v>
      </c>
    </row>
    <row r="825" spans="1:1">
      <c r="A825" s="44">
        <v>821</v>
      </c>
    </row>
    <row r="826" spans="1:1">
      <c r="A826" s="44">
        <v>822</v>
      </c>
    </row>
    <row r="827" spans="1:1">
      <c r="A827" s="44">
        <v>823</v>
      </c>
    </row>
    <row r="828" spans="1:1">
      <c r="A828" s="44">
        <v>824</v>
      </c>
    </row>
    <row r="829" spans="1:1">
      <c r="A829" s="44">
        <v>825</v>
      </c>
    </row>
    <row r="830" spans="1:1">
      <c r="A830" s="44">
        <v>826</v>
      </c>
    </row>
    <row r="831" spans="1:1">
      <c r="A831" s="44">
        <v>827</v>
      </c>
    </row>
    <row r="832" spans="1:1">
      <c r="A832" s="44">
        <v>828</v>
      </c>
    </row>
    <row r="833" spans="1:1">
      <c r="A833" s="44">
        <v>829</v>
      </c>
    </row>
    <row r="834" spans="1:1">
      <c r="A834" s="44">
        <v>830</v>
      </c>
    </row>
    <row r="835" spans="1:1">
      <c r="A835" s="44">
        <v>831</v>
      </c>
    </row>
    <row r="836" spans="1:1">
      <c r="A836" s="44">
        <v>832</v>
      </c>
    </row>
    <row r="837" spans="1:1">
      <c r="A837" s="44">
        <v>833</v>
      </c>
    </row>
    <row r="838" spans="1:1">
      <c r="A838" s="44">
        <v>834</v>
      </c>
    </row>
    <row r="839" spans="1:1">
      <c r="A839" s="44">
        <v>835</v>
      </c>
    </row>
    <row r="840" spans="1:1">
      <c r="A840" s="44">
        <v>836</v>
      </c>
    </row>
    <row r="841" spans="1:1">
      <c r="A841" s="44">
        <v>837</v>
      </c>
    </row>
    <row r="842" spans="1:1">
      <c r="A842" s="44">
        <v>838</v>
      </c>
    </row>
    <row r="843" spans="1:1">
      <c r="A843" s="44">
        <v>839</v>
      </c>
    </row>
    <row r="844" spans="1:1">
      <c r="A844" s="44">
        <v>840</v>
      </c>
    </row>
    <row r="845" spans="1:1">
      <c r="A845" s="44">
        <v>841</v>
      </c>
    </row>
    <row r="846" spans="1:1">
      <c r="A846" s="44">
        <v>842</v>
      </c>
    </row>
    <row r="847" spans="1:1">
      <c r="A847" s="44">
        <v>843</v>
      </c>
    </row>
    <row r="848" spans="1:1">
      <c r="A848" s="44">
        <v>844</v>
      </c>
    </row>
    <row r="849" spans="1:1">
      <c r="A849" s="44">
        <v>845</v>
      </c>
    </row>
    <row r="850" spans="1:1">
      <c r="A850" s="44">
        <v>846</v>
      </c>
    </row>
    <row r="851" spans="1:1">
      <c r="A851" s="44">
        <v>847</v>
      </c>
    </row>
    <row r="852" spans="1:1">
      <c r="A852" s="44">
        <v>848</v>
      </c>
    </row>
    <row r="853" spans="1:1">
      <c r="A853" s="44">
        <v>849</v>
      </c>
    </row>
    <row r="854" spans="1:1">
      <c r="A854" s="44">
        <v>850</v>
      </c>
    </row>
    <row r="855" spans="1:1">
      <c r="A855" s="44">
        <v>851</v>
      </c>
    </row>
    <row r="856" spans="1:1">
      <c r="A856" s="44">
        <v>852</v>
      </c>
    </row>
    <row r="857" spans="1:1">
      <c r="A857" s="44">
        <v>853</v>
      </c>
    </row>
    <row r="858" spans="1:1">
      <c r="A858" s="44">
        <v>854</v>
      </c>
    </row>
    <row r="859" spans="1:1">
      <c r="A859" s="44">
        <v>855</v>
      </c>
    </row>
    <row r="860" spans="1:1">
      <c r="A860" s="44">
        <v>856</v>
      </c>
    </row>
    <row r="861" spans="1:1">
      <c r="A861" s="44">
        <v>857</v>
      </c>
    </row>
    <row r="862" spans="1:1">
      <c r="A862" s="44">
        <v>858</v>
      </c>
    </row>
    <row r="863" spans="1:1">
      <c r="A863" s="44">
        <v>859</v>
      </c>
    </row>
    <row r="864" spans="1:1">
      <c r="A864" s="44">
        <v>860</v>
      </c>
    </row>
    <row r="865" spans="1:1">
      <c r="A865" s="44">
        <v>861</v>
      </c>
    </row>
    <row r="866" spans="1:1">
      <c r="A866" s="44">
        <v>862</v>
      </c>
    </row>
    <row r="867" spans="1:1">
      <c r="A867" s="44">
        <v>863</v>
      </c>
    </row>
    <row r="868" spans="1:1">
      <c r="A868" s="44">
        <v>864</v>
      </c>
    </row>
    <row r="869" spans="1:1">
      <c r="A869" s="44">
        <v>865</v>
      </c>
    </row>
    <row r="870" spans="1:1">
      <c r="A870" s="44">
        <v>866</v>
      </c>
    </row>
    <row r="871" spans="1:1">
      <c r="A871" s="44">
        <v>867</v>
      </c>
    </row>
    <row r="872" spans="1:1">
      <c r="A872" s="44">
        <v>868</v>
      </c>
    </row>
    <row r="873" spans="1:1">
      <c r="A873" s="44">
        <v>869</v>
      </c>
    </row>
    <row r="874" spans="1:1">
      <c r="A874" s="44">
        <v>870</v>
      </c>
    </row>
    <row r="875" spans="1:1">
      <c r="A875" s="44">
        <v>871</v>
      </c>
    </row>
    <row r="876" spans="1:1">
      <c r="A876" s="44">
        <v>872</v>
      </c>
    </row>
    <row r="877" spans="1:1">
      <c r="A877" s="44">
        <v>873</v>
      </c>
    </row>
    <row r="878" spans="1:1">
      <c r="A878" s="44">
        <v>874</v>
      </c>
    </row>
    <row r="879" spans="1:1">
      <c r="A879" s="44">
        <v>875</v>
      </c>
    </row>
    <row r="880" spans="1:1">
      <c r="A880" s="44">
        <v>876</v>
      </c>
    </row>
    <row r="881" spans="1:1">
      <c r="A881" s="44">
        <v>877</v>
      </c>
    </row>
    <row r="882" spans="1:1">
      <c r="A882" s="44">
        <v>878</v>
      </c>
    </row>
    <row r="883" spans="1:1">
      <c r="A883" s="44">
        <v>879</v>
      </c>
    </row>
    <row r="884" spans="1:1">
      <c r="A884" s="44">
        <v>880</v>
      </c>
    </row>
    <row r="885" spans="1:1">
      <c r="A885" s="44">
        <v>881</v>
      </c>
    </row>
    <row r="886" spans="1:1">
      <c r="A886" s="44">
        <v>882</v>
      </c>
    </row>
    <row r="887" spans="1:1">
      <c r="A887" s="44">
        <v>883</v>
      </c>
    </row>
    <row r="888" spans="1:1">
      <c r="A888" s="44">
        <v>884</v>
      </c>
    </row>
    <row r="889" spans="1:1">
      <c r="A889" s="44">
        <v>885</v>
      </c>
    </row>
    <row r="890" spans="1:1">
      <c r="A890" s="44">
        <v>886</v>
      </c>
    </row>
    <row r="891" spans="1:1">
      <c r="A891" s="44">
        <v>887</v>
      </c>
    </row>
    <row r="892" spans="1:1">
      <c r="A892" s="44">
        <v>888</v>
      </c>
    </row>
    <row r="893" spans="1:1">
      <c r="A893" s="44">
        <v>889</v>
      </c>
    </row>
    <row r="894" spans="1:1">
      <c r="A894" s="44">
        <v>890</v>
      </c>
    </row>
    <row r="895" spans="1:1">
      <c r="A895" s="44">
        <v>891</v>
      </c>
    </row>
    <row r="896" spans="1:1">
      <c r="A896" s="44">
        <v>892</v>
      </c>
    </row>
    <row r="897" spans="1:1">
      <c r="A897" s="44">
        <v>893</v>
      </c>
    </row>
    <row r="898" spans="1:1">
      <c r="A898" s="44">
        <v>894</v>
      </c>
    </row>
    <row r="899" spans="1:1">
      <c r="A899" s="44">
        <v>895</v>
      </c>
    </row>
    <row r="900" spans="1:1">
      <c r="A900" s="44">
        <v>896</v>
      </c>
    </row>
    <row r="901" spans="1:1">
      <c r="A901" s="44">
        <v>897</v>
      </c>
    </row>
    <row r="902" spans="1:1">
      <c r="A902" s="44">
        <v>898</v>
      </c>
    </row>
    <row r="903" spans="1:1">
      <c r="A903" s="44">
        <v>899</v>
      </c>
    </row>
    <row r="904" spans="1:1">
      <c r="A904" s="44">
        <v>900</v>
      </c>
    </row>
    <row r="905" spans="1:1">
      <c r="A905" s="44">
        <v>901</v>
      </c>
    </row>
    <row r="906" spans="1:1">
      <c r="A906" s="44">
        <v>902</v>
      </c>
    </row>
    <row r="907" spans="1:1">
      <c r="A907" s="44">
        <v>903</v>
      </c>
    </row>
    <row r="908" spans="1:1">
      <c r="A908" s="44">
        <v>904</v>
      </c>
    </row>
    <row r="909" spans="1:1">
      <c r="A909" s="44">
        <v>905</v>
      </c>
    </row>
    <row r="910" spans="1:1">
      <c r="A910" s="44">
        <v>906</v>
      </c>
    </row>
    <row r="911" spans="1:1">
      <c r="A911" s="44">
        <v>907</v>
      </c>
    </row>
    <row r="912" spans="1:1">
      <c r="A912" s="44">
        <v>908</v>
      </c>
    </row>
    <row r="913" spans="1:1">
      <c r="A913" s="44">
        <v>909</v>
      </c>
    </row>
    <row r="914" spans="1:1">
      <c r="A914" s="44">
        <v>910</v>
      </c>
    </row>
    <row r="915" spans="1:1">
      <c r="A915" s="44">
        <v>911</v>
      </c>
    </row>
    <row r="916" spans="1:1">
      <c r="A916" s="44">
        <v>912</v>
      </c>
    </row>
    <row r="917" spans="1:1">
      <c r="A917" s="44">
        <v>913</v>
      </c>
    </row>
    <row r="918" spans="1:1">
      <c r="A918" s="44">
        <v>914</v>
      </c>
    </row>
    <row r="919" spans="1:1">
      <c r="A919" s="44">
        <v>915</v>
      </c>
    </row>
    <row r="920" spans="1:1">
      <c r="A920" s="44">
        <v>916</v>
      </c>
    </row>
    <row r="921" spans="1:1">
      <c r="A921" s="44">
        <v>917</v>
      </c>
    </row>
    <row r="922" spans="1:1">
      <c r="A922" s="44">
        <v>918</v>
      </c>
    </row>
    <row r="923" spans="1:1">
      <c r="A923" s="44">
        <v>919</v>
      </c>
    </row>
    <row r="924" spans="1:1">
      <c r="A924" s="44">
        <v>920</v>
      </c>
    </row>
    <row r="925" spans="1:1">
      <c r="A925" s="44">
        <v>921</v>
      </c>
    </row>
    <row r="926" spans="1:1">
      <c r="A926" s="44">
        <v>922</v>
      </c>
    </row>
    <row r="927" spans="1:1">
      <c r="A927" s="44">
        <v>923</v>
      </c>
    </row>
    <row r="928" spans="1:1">
      <c r="A928" s="44">
        <v>924</v>
      </c>
    </row>
    <row r="929" spans="1:1">
      <c r="A929" s="44">
        <v>925</v>
      </c>
    </row>
    <row r="930" spans="1:1">
      <c r="A930" s="44">
        <v>926</v>
      </c>
    </row>
    <row r="931" spans="1:1">
      <c r="A931" s="44">
        <v>927</v>
      </c>
    </row>
    <row r="932" spans="1:1">
      <c r="A932" s="44">
        <v>928</v>
      </c>
    </row>
    <row r="933" spans="1:1">
      <c r="A933" s="44">
        <v>929</v>
      </c>
    </row>
    <row r="934" spans="1:1">
      <c r="A934" s="44">
        <v>930</v>
      </c>
    </row>
    <row r="935" spans="1:1">
      <c r="A935" s="44">
        <v>931</v>
      </c>
    </row>
    <row r="936" spans="1:1">
      <c r="A936" s="44">
        <v>932</v>
      </c>
    </row>
    <row r="937" spans="1:1">
      <c r="A937" s="44">
        <v>933</v>
      </c>
    </row>
    <row r="938" spans="1:1">
      <c r="A938" s="44">
        <v>934</v>
      </c>
    </row>
    <row r="939" spans="1:1">
      <c r="A939" s="44">
        <v>935</v>
      </c>
    </row>
    <row r="940" spans="1:1">
      <c r="A940" s="44">
        <v>936</v>
      </c>
    </row>
    <row r="941" spans="1:1">
      <c r="A941" s="44">
        <v>937</v>
      </c>
    </row>
    <row r="942" spans="1:1">
      <c r="A942" s="44">
        <v>938</v>
      </c>
    </row>
    <row r="943" spans="1:1">
      <c r="A943" s="44">
        <v>939</v>
      </c>
    </row>
    <row r="944" spans="1:1">
      <c r="A944" s="44">
        <v>940</v>
      </c>
    </row>
    <row r="945" spans="1:28">
      <c r="A945" s="44">
        <v>941</v>
      </c>
    </row>
    <row r="946" spans="1:28">
      <c r="A946" s="44">
        <v>942</v>
      </c>
    </row>
    <row r="947" spans="1:28">
      <c r="A947" s="44">
        <v>943</v>
      </c>
    </row>
    <row r="948" spans="1:28">
      <c r="A948" s="44">
        <v>944</v>
      </c>
    </row>
    <row r="949" spans="1:28">
      <c r="A949" s="44">
        <v>945</v>
      </c>
    </row>
    <row r="950" spans="1:28">
      <c r="A950" s="44">
        <v>946</v>
      </c>
    </row>
    <row r="951" spans="1:28">
      <c r="A951" s="44">
        <v>947</v>
      </c>
    </row>
    <row r="952" spans="1:28">
      <c r="A952" s="44">
        <v>948</v>
      </c>
    </row>
    <row r="953" spans="1:28">
      <c r="A953" s="44">
        <v>949</v>
      </c>
    </row>
    <row r="954" spans="1:28">
      <c r="A954" s="44">
        <v>950</v>
      </c>
    </row>
    <row r="955" spans="1:28">
      <c r="A955" s="44">
        <v>951</v>
      </c>
    </row>
    <row r="956" spans="1:28">
      <c r="A956" s="44">
        <v>952</v>
      </c>
    </row>
    <row r="957" spans="1:28">
      <c r="A957" s="44">
        <v>953</v>
      </c>
    </row>
    <row r="958" spans="1:28">
      <c r="A958" s="44">
        <v>954</v>
      </c>
    </row>
    <row r="959" spans="1:28">
      <c r="A959" s="44">
        <v>955</v>
      </c>
    </row>
    <row r="960" spans="1:28">
      <c r="A960" s="44">
        <v>956</v>
      </c>
      <c r="AB960" s="61"/>
    </row>
    <row r="961" spans="1:28">
      <c r="A961" s="44">
        <v>957</v>
      </c>
    </row>
    <row r="962" spans="1:28">
      <c r="A962" s="44">
        <v>958</v>
      </c>
      <c r="AB962" s="61"/>
    </row>
    <row r="963" spans="1:28">
      <c r="A963" s="44">
        <v>959</v>
      </c>
      <c r="AB963" s="61"/>
    </row>
    <row r="964" spans="1:28">
      <c r="A964" s="44">
        <v>960</v>
      </c>
      <c r="AB964" s="61"/>
    </row>
    <row r="965" spans="1:28">
      <c r="A965" s="44">
        <v>961</v>
      </c>
      <c r="AB965" s="61"/>
    </row>
    <row r="966" spans="1:28">
      <c r="A966" s="44">
        <v>962</v>
      </c>
      <c r="AB966" s="61"/>
    </row>
    <row r="967" spans="1:28">
      <c r="A967" s="44">
        <v>963</v>
      </c>
      <c r="AB967" s="61"/>
    </row>
    <row r="968" spans="1:28">
      <c r="A968" s="44">
        <v>964</v>
      </c>
      <c r="AB968" s="61"/>
    </row>
    <row r="969" spans="1:28">
      <c r="A969" s="44">
        <v>965</v>
      </c>
      <c r="AB969" s="61"/>
    </row>
    <row r="970" spans="1:28">
      <c r="A970" s="44">
        <v>966</v>
      </c>
      <c r="AB970" s="61"/>
    </row>
    <row r="971" spans="1:28">
      <c r="A971" s="44">
        <v>967</v>
      </c>
    </row>
    <row r="972" spans="1:28">
      <c r="A972" s="44">
        <v>968</v>
      </c>
      <c r="AB972" s="61"/>
    </row>
    <row r="973" spans="1:28">
      <c r="A973" s="44">
        <v>969</v>
      </c>
    </row>
    <row r="974" spans="1:28">
      <c r="A974" s="44">
        <v>970</v>
      </c>
      <c r="AB974" s="61"/>
    </row>
    <row r="975" spans="1:28">
      <c r="A975" s="44">
        <v>971</v>
      </c>
    </row>
    <row r="976" spans="1:28">
      <c r="A976" s="44">
        <v>972</v>
      </c>
    </row>
    <row r="977" spans="1:1">
      <c r="A977" s="44">
        <v>973</v>
      </c>
    </row>
    <row r="978" spans="1:1">
      <c r="A978" s="44">
        <v>974</v>
      </c>
    </row>
    <row r="979" spans="1:1">
      <c r="A979" s="44">
        <v>975</v>
      </c>
    </row>
    <row r="980" spans="1:1">
      <c r="A980" s="44">
        <v>976</v>
      </c>
    </row>
    <row r="981" spans="1:1">
      <c r="A981" s="44">
        <v>977</v>
      </c>
    </row>
    <row r="982" spans="1:1">
      <c r="A982" s="44">
        <v>978</v>
      </c>
    </row>
    <row r="983" spans="1:1">
      <c r="A983" s="44">
        <v>979</v>
      </c>
    </row>
    <row r="984" spans="1:1">
      <c r="A984" s="44">
        <v>980</v>
      </c>
    </row>
    <row r="985" spans="1:1">
      <c r="A985" s="44">
        <v>981</v>
      </c>
    </row>
    <row r="986" spans="1:1">
      <c r="A986" s="44">
        <v>982</v>
      </c>
    </row>
    <row r="987" spans="1:1">
      <c r="A987" s="44">
        <v>983</v>
      </c>
    </row>
    <row r="988" spans="1:1">
      <c r="A988" s="44">
        <v>984</v>
      </c>
    </row>
    <row r="989" spans="1:1">
      <c r="A989" s="44">
        <v>985</v>
      </c>
    </row>
    <row r="990" spans="1:1">
      <c r="A990" s="44">
        <v>986</v>
      </c>
    </row>
    <row r="991" spans="1:1">
      <c r="A991" s="44">
        <v>987</v>
      </c>
    </row>
    <row r="992" spans="1:1">
      <c r="A992" s="44">
        <v>988</v>
      </c>
    </row>
    <row r="993" spans="1:1">
      <c r="A993" s="44">
        <v>989</v>
      </c>
    </row>
    <row r="994" spans="1:1">
      <c r="A994" s="44">
        <v>990</v>
      </c>
    </row>
    <row r="995" spans="1:1">
      <c r="A995" s="44">
        <v>991</v>
      </c>
    </row>
    <row r="996" spans="1:1">
      <c r="A996" s="44">
        <v>992</v>
      </c>
    </row>
    <row r="997" spans="1:1">
      <c r="A997" s="44">
        <v>993</v>
      </c>
    </row>
    <row r="998" spans="1:1">
      <c r="A998" s="44">
        <v>994</v>
      </c>
    </row>
    <row r="999" spans="1:1">
      <c r="A999" s="44">
        <v>995</v>
      </c>
    </row>
    <row r="1000" spans="1:1">
      <c r="A1000" s="44">
        <v>996</v>
      </c>
    </row>
    <row r="1001" spans="1:1">
      <c r="A1001" s="44">
        <v>997</v>
      </c>
    </row>
    <row r="1002" spans="1:1">
      <c r="A1002" s="44">
        <v>998</v>
      </c>
    </row>
    <row r="1003" spans="1:1">
      <c r="A1003" s="44">
        <v>999</v>
      </c>
    </row>
    <row r="1004" spans="1:1">
      <c r="A1004" s="44">
        <v>1000</v>
      </c>
    </row>
  </sheetData>
  <mergeCells count="3">
    <mergeCell ref="C2:M2"/>
    <mergeCell ref="N2:V2"/>
    <mergeCell ref="W2:AA2"/>
  </mergeCells>
  <dataValidations count="15">
    <dataValidation type="list" allowBlank="1" showInputMessage="1" showErrorMessage="1" errorTitle="Forkert værdi indtastet" error="Vælg et svar fra cellens svarmuligheder. " sqref="W1:AA2 W12:AA1048576">
      <formula1>"I høj grad,I nogen grad,I mindre grad,Slet ikke,Ved ikke"</formula1>
    </dataValidation>
    <dataValidation type="list" allowBlank="1" showInputMessage="1" showErrorMessage="1" errorTitle="Forkert værdi indtastet" error="Vælg et svar fra cellens svarmuligheder. " sqref="M1 M5:M1048576">
      <formula1>"Slet ikke,Kun lidt,Moderat,Ret meget,Virkelig meget"</formula1>
    </dataValidation>
    <dataValidation type="list" allowBlank="1" showInputMessage="1" showErrorMessage="1" errorTitle="Forkert værdi indtastet" error="Vælg et svar fra cellens svarmuligheder. " sqref="J1 J5:J1048576">
      <formula1>"Dreng,Pige"</formula1>
    </dataValidation>
    <dataValidation allowBlank="1" showInputMessage="1" showErrorMessage="1" prompt="Angiv fødselsår" sqref="I1 I1005:I1048576"/>
    <dataValidation allowBlank="1" showErrorMessage="1" prompt="Angiv fødselsår" sqref="I3:I4"/>
    <dataValidation allowBlank="1" showInputMessage="1" showErrorMessage="1" prompt="Angiv fødselsår_x000a_" sqref="C1005:C1048576 C1"/>
    <dataValidation type="list" allowBlank="1" showInputMessage="1" showErrorMessage="1" errorTitle="Forkert værdi indtastet" error="Vælg et svar fra cellens svarmuligheder. " sqref="D1 D5:D1048576">
      <formula1>"Mand,Kvinde"</formula1>
    </dataValidation>
    <dataValidation allowBlank="1" showErrorMessage="1" prompt="_x000a_" sqref="C3:C4"/>
    <dataValidation type="list" allowBlank="1" showInputMessage="1" showErrorMessage="1" errorTitle="Forkert værdi indtastet" error="Vælg et svar fra cellens svarmuligheder. " sqref="G5:G1048576 G1">
      <formula1>"Folkeskole,Gymnasie, HF,Erhvervsfaglig uddannelse,Kort videregående uddannelse, Mellemlang videregående uddannelse,Lang videregående uddannelse,Andet"</formula1>
    </dataValidation>
    <dataValidation type="list" allowBlank="1" showInputMessage="1" showErrorMessage="1" errorTitle="Forkert værdi indtastet" error="Vælg et svar fra cellens svarmuligheder. " sqref="K1 K5:K1048576">
      <formula1>"Fysisk funktionsnedsættelse,Psykisk funktionsnedsættelse,Intellektuel eller kognitiv forstyrrelse,Multiple funktionsnedsættelser,Anden"</formula1>
    </dataValidation>
    <dataValidation type="list" allowBlank="1" showInputMessage="1" showErrorMessage="1" errorTitle="Forket værdi indtastet" error="Vælg et svar fra cellens svarmuligheder. " sqref="N5:V1048576 W5:AA11">
      <formula1>"I høj grad,I nogen grad,I mindre grad,Slet ikke,Ved ikke, Ikke en del af kurset"</formula1>
    </dataValidation>
    <dataValidation type="list" allowBlank="1" showErrorMessage="1" errorTitle="Forkert værdi indtastet" error="Vælg et svar fra cellens svarmuligheder. " sqref="C5:C1004">
      <formula1>"Under 25 år, 26-30 år, 31-35 år, 36-40 år, 41-45 år, 46-50 år, 51-55 år, Over 55 år"</formula1>
    </dataValidation>
    <dataValidation type="list" allowBlank="1" showInputMessage="1" showErrorMessage="1" errorTitle="Forkert værdi indtastet" error="Vælg et svar fra cellens svarmuligheder. " sqref="F5:F1004">
      <formula1>"0-3 måneder, 4-6 måneder, 7-9 måneder, 10-12 måneder, 13-18 måneder, 19-24 måneder, Over 24 måneder"</formula1>
    </dataValidation>
    <dataValidation type="list" allowBlank="1" showInputMessage="1" showErrorMessage="1" errorTitle="Forkert værdi indtastet" error="Vælg et svar fra cellens svarmuligheder. " sqref="I5:I1004">
      <formula1>"1, 2, 3, 4, 5, 6, 7, 8, 9, 10, 11, 12, 13, 14, 15, 16, 17, 18, 19, 20, 21, 22, 23, 24, 25, Over 25"</formula1>
    </dataValidation>
    <dataValidation type="list" allowBlank="1" showInputMessage="1" showErrorMessage="1" errorTitle="Forkert værdi indtastet" error="Vælg et svar fra cellens svarmuligheder. " sqref="E5:E1004">
      <formula1>Datavalideringsliste!A2:A99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27"/>
  <sheetViews>
    <sheetView showGridLines="0" tabSelected="1" topLeftCell="A94" workbookViewId="0">
      <selection activeCell="D104" sqref="D104"/>
    </sheetView>
  </sheetViews>
  <sheetFormatPr defaultRowHeight="15"/>
  <cols>
    <col min="1" max="1" width="6.140625" customWidth="1"/>
    <col min="2" max="2" width="38" style="10" customWidth="1"/>
    <col min="3" max="3" width="19.42578125" style="10" customWidth="1"/>
    <col min="4" max="4" width="19" style="10" customWidth="1"/>
    <col min="5" max="5" width="19.5703125" customWidth="1"/>
    <col min="6" max="6" width="24.7109375" customWidth="1"/>
    <col min="7" max="7" width="16.5703125" customWidth="1"/>
    <col min="8" max="8" width="13.7109375" bestFit="1" customWidth="1"/>
    <col min="9" max="9" width="12.7109375" bestFit="1" customWidth="1"/>
    <col min="10" max="10" width="17.42578125" bestFit="1" customWidth="1"/>
    <col min="11" max="11" width="15.140625" customWidth="1"/>
    <col min="12" max="12" width="17.7109375" customWidth="1"/>
    <col min="13" max="13" width="12.85546875" bestFit="1" customWidth="1"/>
  </cols>
  <sheetData>
    <row r="2" spans="2:4" ht="15.75" thickBot="1"/>
    <row r="3" spans="2:4" ht="15.75" thickBot="1">
      <c r="B3" s="29" t="s">
        <v>55</v>
      </c>
      <c r="C3" s="30" t="s">
        <v>41</v>
      </c>
      <c r="D3" s="31" t="s">
        <v>0</v>
      </c>
    </row>
    <row r="4" spans="2:4" ht="15.75" thickBot="1">
      <c r="B4" s="15" t="s">
        <v>47</v>
      </c>
      <c r="C4" s="22">
        <f>COUNTIF(Data!$C$5:$C$1000,"Under 25 år")</f>
        <v>0</v>
      </c>
      <c r="D4" s="6" t="e">
        <f>C4/$C$12</f>
        <v>#DIV/0!</v>
      </c>
    </row>
    <row r="5" spans="2:4" ht="15.75" thickBot="1">
      <c r="B5" s="15" t="s">
        <v>48</v>
      </c>
      <c r="C5" s="22">
        <f>COUNTIF(Data!$C$5:$C$1000,"26-30 år")</f>
        <v>0</v>
      </c>
      <c r="D5" s="6" t="e">
        <f t="shared" ref="D5:D11" si="0">C5/$C$12</f>
        <v>#DIV/0!</v>
      </c>
    </row>
    <row r="6" spans="2:4" ht="15.75" thickBot="1">
      <c r="B6" s="15" t="s">
        <v>49</v>
      </c>
      <c r="C6" s="22">
        <f>COUNTIF(Data!$C$5:$C$1000,"31-35 år")</f>
        <v>0</v>
      </c>
      <c r="D6" s="6" t="e">
        <f t="shared" si="0"/>
        <v>#DIV/0!</v>
      </c>
    </row>
    <row r="7" spans="2:4" ht="15.75" thickBot="1">
      <c r="B7" s="15" t="s">
        <v>50</v>
      </c>
      <c r="C7" s="22">
        <f>COUNTIF(Data!$C$5:$C$1000,"36-40 år")</f>
        <v>0</v>
      </c>
      <c r="D7" s="6" t="e">
        <f t="shared" si="0"/>
        <v>#DIV/0!</v>
      </c>
    </row>
    <row r="8" spans="2:4" ht="15.75" thickBot="1">
      <c r="B8" s="15" t="s">
        <v>51</v>
      </c>
      <c r="C8" s="22">
        <f>COUNTIF(Data!$C$5:$C$1000,"41-45 år")</f>
        <v>0</v>
      </c>
      <c r="D8" s="6" t="e">
        <f>C8/$C$12</f>
        <v>#DIV/0!</v>
      </c>
    </row>
    <row r="9" spans="2:4" ht="15.75" thickBot="1">
      <c r="B9" s="15" t="s">
        <v>52</v>
      </c>
      <c r="C9" s="22">
        <f>COUNTIF(Data!$C$5:$C$1000,"46-50 år")</f>
        <v>0</v>
      </c>
      <c r="D9" s="6" t="e">
        <f t="shared" si="0"/>
        <v>#DIV/0!</v>
      </c>
    </row>
    <row r="10" spans="2:4" ht="15.75" thickBot="1">
      <c r="B10" s="15" t="s">
        <v>53</v>
      </c>
      <c r="C10" s="22">
        <f>COUNTIF(Data!$C$5:$C$1000,"51-55 år")</f>
        <v>0</v>
      </c>
      <c r="D10" s="6" t="e">
        <f t="shared" si="0"/>
        <v>#DIV/0!</v>
      </c>
    </row>
    <row r="11" spans="2:4" ht="15.75" thickBot="1">
      <c r="B11" s="15" t="s">
        <v>54</v>
      </c>
      <c r="C11" s="22">
        <f>COUNTIF(Data!$C$5:$C$1000,"Over 55 år")</f>
        <v>0</v>
      </c>
      <c r="D11" s="6" t="e">
        <f t="shared" si="0"/>
        <v>#DIV/0!</v>
      </c>
    </row>
    <row r="12" spans="2:4" ht="15.75" thickBot="1">
      <c r="B12" s="8" t="s">
        <v>1</v>
      </c>
      <c r="C12" s="2">
        <f>SUM(C4:C11)</f>
        <v>0</v>
      </c>
      <c r="D12" s="3" t="e">
        <f>SUM(D4:D11)</f>
        <v>#DIV/0!</v>
      </c>
    </row>
    <row r="14" spans="2:4" ht="15.75" thickBot="1"/>
    <row r="15" spans="2:4" ht="15.75" thickBot="1">
      <c r="B15" s="29" t="s">
        <v>56</v>
      </c>
      <c r="C15" s="30" t="s">
        <v>41</v>
      </c>
      <c r="D15" s="31" t="s">
        <v>0</v>
      </c>
    </row>
    <row r="16" spans="2:4" ht="15.75" thickBot="1">
      <c r="B16" s="11" t="s">
        <v>32</v>
      </c>
      <c r="C16" s="1">
        <f>COUNTIF(Data!D5:D1001,"Mand")</f>
        <v>0</v>
      </c>
      <c r="D16" s="23" t="e">
        <f>C16/$C$18</f>
        <v>#DIV/0!</v>
      </c>
    </row>
    <row r="17" spans="2:6" ht="15.75" thickBot="1">
      <c r="B17" s="12" t="s">
        <v>33</v>
      </c>
      <c r="C17" s="1">
        <f>COUNTIF(Data!D5:D1001,"Kvinde")</f>
        <v>0</v>
      </c>
      <c r="D17" s="23" t="e">
        <f>C17/$C$18</f>
        <v>#DIV/0!</v>
      </c>
    </row>
    <row r="18" spans="2:6" ht="15.75" thickBot="1">
      <c r="B18" s="8" t="s">
        <v>1</v>
      </c>
      <c r="C18" s="2">
        <f>SUM(C16:C17)</f>
        <v>0</v>
      </c>
      <c r="D18" s="24" t="e">
        <f>SUM(D16:D17)</f>
        <v>#DIV/0!</v>
      </c>
    </row>
    <row r="19" spans="2:6" ht="15.75" thickBot="1">
      <c r="B19" s="13"/>
      <c r="C19" s="13"/>
      <c r="D19" s="25"/>
      <c r="E19" s="4"/>
      <c r="F19" s="4"/>
    </row>
    <row r="20" spans="2:6" ht="27" thickBot="1">
      <c r="B20" s="36" t="s">
        <v>84</v>
      </c>
      <c r="C20" s="30" t="s">
        <v>41</v>
      </c>
      <c r="D20" s="31" t="s">
        <v>0</v>
      </c>
      <c r="E20" s="4"/>
      <c r="F20" s="4"/>
    </row>
    <row r="21" spans="2:6" ht="15.75" thickBot="1">
      <c r="B21" s="15" t="s">
        <v>85</v>
      </c>
      <c r="C21" s="22">
        <f>COUNTIF(Data!$F$5:$F$1000,"0-3 måneder")</f>
        <v>0</v>
      </c>
      <c r="D21" s="6" t="e">
        <f t="shared" ref="D21:D27" si="1">C21/$C$28</f>
        <v>#DIV/0!</v>
      </c>
      <c r="E21" s="4"/>
      <c r="F21" s="4"/>
    </row>
    <row r="22" spans="2:6" ht="15.75" thickBot="1">
      <c r="B22" s="15" t="s">
        <v>86</v>
      </c>
      <c r="C22" s="22">
        <f>COUNTIF(Data!$F$5:$F$1000,"4-6 måneder")</f>
        <v>0</v>
      </c>
      <c r="D22" s="6" t="e">
        <f t="shared" si="1"/>
        <v>#DIV/0!</v>
      </c>
      <c r="E22" s="4"/>
      <c r="F22" s="4"/>
    </row>
    <row r="23" spans="2:6" ht="15.75" thickBot="1">
      <c r="B23" s="15" t="s">
        <v>87</v>
      </c>
      <c r="C23" s="22">
        <f>COUNTIF(Data!$F$5:$F$1000,"7-9 måneder")</f>
        <v>0</v>
      </c>
      <c r="D23" s="6" t="e">
        <f t="shared" si="1"/>
        <v>#DIV/0!</v>
      </c>
      <c r="E23" s="4"/>
      <c r="F23" s="4"/>
    </row>
    <row r="24" spans="2:6" ht="15.75" thickBot="1">
      <c r="B24" s="15" t="s">
        <v>88</v>
      </c>
      <c r="C24" s="22">
        <f>COUNTIF(Data!$F$5:$F$1000,"10-12 måneder")</f>
        <v>0</v>
      </c>
      <c r="D24" s="6" t="e">
        <f t="shared" si="1"/>
        <v>#DIV/0!</v>
      </c>
      <c r="E24" s="4"/>
      <c r="F24" s="4"/>
    </row>
    <row r="25" spans="2:6" ht="15.75" thickBot="1">
      <c r="B25" s="15" t="s">
        <v>89</v>
      </c>
      <c r="C25" s="22">
        <f>COUNTIF(Data!$F$5:$F$1000,"13-18 måneder")</f>
        <v>0</v>
      </c>
      <c r="D25" s="6" t="e">
        <f t="shared" si="1"/>
        <v>#DIV/0!</v>
      </c>
      <c r="E25" s="4"/>
      <c r="F25" s="4"/>
    </row>
    <row r="26" spans="2:6" ht="15.75" thickBot="1">
      <c r="B26" s="15" t="s">
        <v>90</v>
      </c>
      <c r="C26" s="22">
        <f>COUNTIF(Data!$F$5:$F$1000,"19-24 måneder")</f>
        <v>0</v>
      </c>
      <c r="D26" s="6" t="e">
        <f t="shared" si="1"/>
        <v>#DIV/0!</v>
      </c>
      <c r="E26" s="4"/>
      <c r="F26" s="4"/>
    </row>
    <row r="27" spans="2:6" ht="15.75" thickBot="1">
      <c r="B27" s="15" t="s">
        <v>91</v>
      </c>
      <c r="C27" s="22">
        <f>COUNTIF(Data!$F$5:$F$1000,"Over 24 måneder")</f>
        <v>0</v>
      </c>
      <c r="D27" s="6" t="e">
        <f t="shared" si="1"/>
        <v>#DIV/0!</v>
      </c>
      <c r="E27" s="4"/>
      <c r="F27" s="4"/>
    </row>
    <row r="28" spans="2:6" ht="15.75" thickBot="1">
      <c r="B28" s="8" t="s">
        <v>1</v>
      </c>
      <c r="C28" s="2">
        <f>SUM(C21:C27)</f>
        <v>0</v>
      </c>
      <c r="D28" s="3" t="e">
        <f>SUM(D21:D27)</f>
        <v>#DIV/0!</v>
      </c>
      <c r="E28" s="4"/>
      <c r="F28" s="4"/>
    </row>
    <row r="29" spans="2:6">
      <c r="B29" s="13"/>
      <c r="C29" s="13"/>
      <c r="D29" s="25"/>
      <c r="E29" s="4"/>
      <c r="F29" s="4"/>
    </row>
    <row r="30" spans="2:6" ht="15.75" thickBot="1">
      <c r="B30" s="14"/>
      <c r="C30" s="14"/>
      <c r="D30" s="26"/>
      <c r="E30" s="5"/>
      <c r="F30" s="5"/>
    </row>
    <row r="31" spans="2:6" ht="15.75" thickBot="1">
      <c r="B31" s="29" t="s">
        <v>9</v>
      </c>
      <c r="C31" s="30" t="s">
        <v>41</v>
      </c>
      <c r="D31" s="31" t="s">
        <v>0</v>
      </c>
      <c r="E31" s="5"/>
      <c r="F31" s="5"/>
    </row>
    <row r="32" spans="2:6" ht="15.75" thickBot="1">
      <c r="B32" s="15" t="s">
        <v>36</v>
      </c>
      <c r="C32" s="22">
        <f>COUNTIF(Data!$G$5:$G$1001,"Folkeskole")</f>
        <v>0</v>
      </c>
      <c r="D32" s="6" t="e">
        <f t="shared" ref="D32:D38" si="2">C32/$C$39</f>
        <v>#DIV/0!</v>
      </c>
      <c r="E32" s="4"/>
      <c r="F32" s="4"/>
    </row>
    <row r="33" spans="2:6" ht="15.75" thickBot="1">
      <c r="B33" s="9" t="s">
        <v>37</v>
      </c>
      <c r="C33" s="22">
        <f>COUNTIF(Data!$G$5:$G$1001,"Gymnasie, HF")</f>
        <v>0</v>
      </c>
      <c r="D33" s="6" t="e">
        <f t="shared" si="2"/>
        <v>#DIV/0!</v>
      </c>
      <c r="E33" s="4"/>
      <c r="F33" s="4"/>
    </row>
    <row r="34" spans="2:6" ht="15.75" thickBot="1">
      <c r="B34" s="9" t="s">
        <v>38</v>
      </c>
      <c r="C34" s="22">
        <f>COUNTIF(Data!$G$5:$G$1001,"Erhvervsfaglig uddannelse")</f>
        <v>0</v>
      </c>
      <c r="D34" s="6" t="e">
        <f t="shared" si="2"/>
        <v>#DIV/0!</v>
      </c>
      <c r="E34" s="4"/>
      <c r="F34" s="4"/>
    </row>
    <row r="35" spans="2:6" ht="15.75" thickBot="1">
      <c r="B35" s="33" t="s">
        <v>34</v>
      </c>
      <c r="C35" s="22">
        <f>COUNTIF(Data!$G$5:$G$1001,"Kort videregående uddannelse")</f>
        <v>0</v>
      </c>
      <c r="D35" s="6" t="e">
        <f t="shared" si="2"/>
        <v>#DIV/0!</v>
      </c>
      <c r="E35" s="4"/>
      <c r="F35" s="4"/>
    </row>
    <row r="36" spans="2:6" ht="15.75" thickBot="1">
      <c r="B36" s="9" t="s">
        <v>35</v>
      </c>
      <c r="C36" s="22">
        <f>COUNTIF(Data!$G$5:$G$1001,"Mellemlang videregående uddannelse")</f>
        <v>0</v>
      </c>
      <c r="D36" s="6" t="e">
        <f t="shared" si="2"/>
        <v>#DIV/0!</v>
      </c>
      <c r="E36" s="4"/>
      <c r="F36" s="4"/>
    </row>
    <row r="37" spans="2:6" ht="15.75" thickBot="1">
      <c r="B37" s="18" t="s">
        <v>39</v>
      </c>
      <c r="C37" s="22">
        <f>COUNTIF(Data!$G$5:$G$1001,"Lang videregående uddannelse")</f>
        <v>0</v>
      </c>
      <c r="D37" s="6" t="e">
        <f t="shared" si="2"/>
        <v>#DIV/0!</v>
      </c>
      <c r="E37" s="4"/>
      <c r="F37" s="4"/>
    </row>
    <row r="38" spans="2:6" ht="15.75" thickBot="1">
      <c r="B38" s="32" t="s">
        <v>40</v>
      </c>
      <c r="C38" s="22">
        <f>COUNTIF(Data!$G$5:$G$1001,"Andet")</f>
        <v>0</v>
      </c>
      <c r="D38" s="6" t="e">
        <f t="shared" si="2"/>
        <v>#DIV/0!</v>
      </c>
      <c r="E38" s="4"/>
      <c r="F38" s="4"/>
    </row>
    <row r="39" spans="2:6" ht="15.75" thickBot="1">
      <c r="B39" s="8" t="s">
        <v>1</v>
      </c>
      <c r="C39" s="62">
        <f>SUM(C32:C38)</f>
        <v>0</v>
      </c>
      <c r="D39" s="3" t="e">
        <f>SUM(D32:D38)</f>
        <v>#DIV/0!</v>
      </c>
      <c r="E39" s="7"/>
      <c r="F39" s="7"/>
    </row>
    <row r="40" spans="2:6">
      <c r="B40" s="19"/>
      <c r="C40" s="19"/>
      <c r="D40" s="20"/>
      <c r="E40" s="7"/>
      <c r="F40" s="7"/>
    </row>
    <row r="41" spans="2:6" ht="15.75" thickBot="1">
      <c r="B41" s="19"/>
      <c r="C41" s="19"/>
      <c r="D41" s="20"/>
      <c r="E41" s="7"/>
      <c r="F41" s="7"/>
    </row>
    <row r="42" spans="2:6" ht="15.75" thickBot="1">
      <c r="B42" s="29" t="s">
        <v>11</v>
      </c>
      <c r="C42" s="30" t="s">
        <v>41</v>
      </c>
      <c r="D42" s="31" t="s">
        <v>0</v>
      </c>
      <c r="E42" s="7"/>
      <c r="F42" s="7"/>
    </row>
    <row r="43" spans="2:6" ht="15.75" thickBot="1">
      <c r="B43" s="15" t="s">
        <v>44</v>
      </c>
      <c r="C43" s="74">
        <f>COUNTIFS(Data!$I$5:$I$1000,"&lt;6")</f>
        <v>0</v>
      </c>
      <c r="D43" s="75" t="e">
        <f>C43/$C$50</f>
        <v>#DIV/0!</v>
      </c>
      <c r="E43" s="7"/>
      <c r="F43" s="7"/>
    </row>
    <row r="44" spans="2:6" ht="15.75" thickBot="1">
      <c r="B44" s="15" t="s">
        <v>43</v>
      </c>
      <c r="C44" s="74">
        <f>COUNTIFS(Data!$I$5:$I$1000,"&lt;9")-C43</f>
        <v>0</v>
      </c>
      <c r="D44" s="75" t="e">
        <f t="shared" ref="D44:D49" si="3">C44/$C$50</f>
        <v>#DIV/0!</v>
      </c>
      <c r="E44" s="7"/>
      <c r="F44" s="7"/>
    </row>
    <row r="45" spans="2:6" ht="15.75" thickBot="1">
      <c r="B45" s="15" t="s">
        <v>46</v>
      </c>
      <c r="C45" s="74">
        <f>COUNTIFS(Data!$I$5:$I$1000,"&gt;8",Data!$I$5:$I$1000,"&lt;13")</f>
        <v>0</v>
      </c>
      <c r="D45" s="75" t="e">
        <f t="shared" si="3"/>
        <v>#DIV/0!</v>
      </c>
      <c r="E45" s="7"/>
      <c r="F45" s="7"/>
    </row>
    <row r="46" spans="2:6" ht="15.75" thickBot="1">
      <c r="B46" s="15" t="s">
        <v>45</v>
      </c>
      <c r="C46" s="74">
        <f>COUNTIFS(Data!$I$5:$I$1000,"&gt;13",Data!$I$5:$I$1000,"&lt;16")</f>
        <v>0</v>
      </c>
      <c r="D46" s="75" t="e">
        <f t="shared" si="3"/>
        <v>#DIV/0!</v>
      </c>
      <c r="E46" s="7"/>
      <c r="F46" s="7"/>
    </row>
    <row r="47" spans="2:6" ht="15.75" thickBot="1">
      <c r="B47" s="73" t="s">
        <v>42</v>
      </c>
      <c r="C47" s="74">
        <f>COUNTIFS(Data!$I$5:$I$1000,"&gt;15",Data!$I$5:$I$1000,"&lt;19")</f>
        <v>0</v>
      </c>
      <c r="D47" s="75" t="e">
        <f t="shared" si="3"/>
        <v>#DIV/0!</v>
      </c>
      <c r="E47" s="7"/>
      <c r="F47" s="7"/>
    </row>
    <row r="48" spans="2:6" ht="15.75" thickBot="1">
      <c r="B48" s="73" t="s">
        <v>207</v>
      </c>
      <c r="C48" s="74">
        <f>COUNTIFS(Data!$I$5:$I$1000,"&gt;18",Data!$I$5:$I$1000,"&lt;26")</f>
        <v>0</v>
      </c>
      <c r="D48" s="75" t="e">
        <f t="shared" si="3"/>
        <v>#DIV/0!</v>
      </c>
      <c r="E48" s="7"/>
      <c r="F48" s="7"/>
    </row>
    <row r="49" spans="2:6" ht="15.75" thickBot="1">
      <c r="B49" s="74" t="s">
        <v>208</v>
      </c>
      <c r="C49" s="74">
        <f>COUNTIFS(Data!$I$5:$I$1000,"Over 25")</f>
        <v>0</v>
      </c>
      <c r="D49" s="75" t="e">
        <f t="shared" si="3"/>
        <v>#DIV/0!</v>
      </c>
      <c r="E49" s="7"/>
      <c r="F49" s="7"/>
    </row>
    <row r="50" spans="2:6" ht="15.75" thickBot="1">
      <c r="B50" s="8" t="s">
        <v>1</v>
      </c>
      <c r="C50" s="76">
        <f>SUM(C43:C49)</f>
        <v>0</v>
      </c>
      <c r="D50" s="3" t="e">
        <f>SUM(D43:D49)</f>
        <v>#DIV/0!</v>
      </c>
      <c r="E50" s="7"/>
      <c r="F50" s="7"/>
    </row>
    <row r="51" spans="2:6">
      <c r="B51" s="19"/>
      <c r="C51" s="19"/>
      <c r="D51" s="20"/>
      <c r="E51" s="7"/>
      <c r="F51" s="7"/>
    </row>
    <row r="52" spans="2:6" ht="15.75" thickBot="1">
      <c r="B52" s="19"/>
      <c r="C52" s="19"/>
      <c r="D52" s="20"/>
      <c r="E52" s="7"/>
      <c r="F52" s="7"/>
    </row>
    <row r="53" spans="2:6" ht="15.75" thickBot="1">
      <c r="B53" s="29" t="s">
        <v>10</v>
      </c>
      <c r="C53" s="30" t="s">
        <v>41</v>
      </c>
      <c r="D53" s="31" t="s">
        <v>0</v>
      </c>
      <c r="E53" s="7"/>
      <c r="F53" s="7"/>
    </row>
    <row r="54" spans="2:6" ht="15.75" thickBot="1">
      <c r="B54" s="11" t="s">
        <v>57</v>
      </c>
      <c r="C54" s="1">
        <f>COUNTIF(Data!J2:J1001,"Dreng")</f>
        <v>0</v>
      </c>
      <c r="D54" s="23" t="e">
        <f>C54/$C$56</f>
        <v>#DIV/0!</v>
      </c>
      <c r="E54" s="7"/>
      <c r="F54" s="7"/>
    </row>
    <row r="55" spans="2:6" ht="15.75" thickBot="1">
      <c r="B55" s="12" t="s">
        <v>58</v>
      </c>
      <c r="C55" s="1">
        <f>COUNTIF(Data!J2:J1001,"Pige")</f>
        <v>0</v>
      </c>
      <c r="D55" s="23" t="e">
        <f>C55/$C$56</f>
        <v>#DIV/0!</v>
      </c>
      <c r="E55" s="7"/>
      <c r="F55" s="7"/>
    </row>
    <row r="56" spans="2:6" ht="15.75" thickBot="1">
      <c r="B56" s="8" t="s">
        <v>1</v>
      </c>
      <c r="C56" s="2">
        <f>SUM(C54:C55)</f>
        <v>0</v>
      </c>
      <c r="D56" s="24" t="e">
        <f>SUM(D54:D55)</f>
        <v>#DIV/0!</v>
      </c>
      <c r="E56" s="7"/>
      <c r="F56" s="7"/>
    </row>
    <row r="57" spans="2:6">
      <c r="B57" s="19"/>
      <c r="C57" s="19"/>
      <c r="D57" s="20"/>
      <c r="E57" s="7"/>
      <c r="F57" s="7"/>
    </row>
    <row r="58" spans="2:6" ht="15.75" thickBot="1">
      <c r="B58" s="13"/>
      <c r="C58" s="13"/>
      <c r="D58" s="25"/>
      <c r="E58" s="4"/>
      <c r="F58" s="4"/>
    </row>
    <row r="59" spans="2:6" ht="15.75" thickBot="1">
      <c r="B59" s="29" t="s">
        <v>97</v>
      </c>
      <c r="C59" s="30" t="s">
        <v>41</v>
      </c>
      <c r="D59" s="31" t="s">
        <v>0</v>
      </c>
      <c r="E59" s="5"/>
    </row>
    <row r="60" spans="2:6" ht="27" thickBot="1">
      <c r="B60" s="41" t="s">
        <v>93</v>
      </c>
      <c r="C60" s="1">
        <f>COUNTIF(Data!$K$5:$K$1001,"Fysisk funktionsnedsættelse")</f>
        <v>0</v>
      </c>
      <c r="D60" s="6" t="e">
        <f>C60/$C$65</f>
        <v>#DIV/0!</v>
      </c>
      <c r="E60" s="4"/>
    </row>
    <row r="61" spans="2:6" ht="31.5" customHeight="1" thickBot="1">
      <c r="B61" s="34" t="s">
        <v>94</v>
      </c>
      <c r="C61" s="1">
        <f>COUNTIF(Data!$K$5:$K$1001,"Psykisk funktionsnedsættelse")</f>
        <v>0</v>
      </c>
      <c r="D61" s="6" t="e">
        <f t="shared" ref="D61:D64" si="4">C61/$C$65</f>
        <v>#DIV/0!</v>
      </c>
      <c r="E61" s="4"/>
    </row>
    <row r="62" spans="2:6" ht="39.75" thickBot="1">
      <c r="B62" s="34" t="s">
        <v>95</v>
      </c>
      <c r="C62" s="1">
        <f>COUNTIF(Data!$K$5:$K$1001,"Intellektuel eller kognitiv forstyrrelse")</f>
        <v>0</v>
      </c>
      <c r="D62" s="6" t="e">
        <f>C62/$C$65</f>
        <v>#DIV/0!</v>
      </c>
      <c r="E62" s="4"/>
    </row>
    <row r="63" spans="2:6" ht="15.75" thickBot="1">
      <c r="B63" s="35" t="s">
        <v>96</v>
      </c>
      <c r="C63" s="1">
        <f>COUNTIF(Data!$K$5:$K$1001,"Multiple funktionsnedsættelser")</f>
        <v>0</v>
      </c>
      <c r="D63" s="6" t="e">
        <f t="shared" si="4"/>
        <v>#DIV/0!</v>
      </c>
      <c r="E63" s="4"/>
      <c r="F63" s="4"/>
    </row>
    <row r="64" spans="2:6" ht="15.75" thickBot="1">
      <c r="B64" s="17" t="s">
        <v>100</v>
      </c>
      <c r="C64" s="1">
        <f>COUNTIF(Data!$K$5:$K$1001,"Anden")</f>
        <v>0</v>
      </c>
      <c r="D64" s="6" t="e">
        <f t="shared" si="4"/>
        <v>#DIV/0!</v>
      </c>
      <c r="E64" s="4"/>
      <c r="F64" s="4"/>
    </row>
    <row r="65" spans="2:9" ht="15.75" thickBot="1">
      <c r="B65" s="8" t="s">
        <v>1</v>
      </c>
      <c r="C65" s="2">
        <f>SUM(C60:C64)</f>
        <v>0</v>
      </c>
      <c r="D65" s="3" t="e">
        <f>SUM(D60:D64)</f>
        <v>#DIV/0!</v>
      </c>
      <c r="E65" s="7"/>
      <c r="F65" s="7"/>
    </row>
    <row r="66" spans="2:9">
      <c r="B66" s="19"/>
      <c r="C66" s="19"/>
      <c r="D66" s="20"/>
      <c r="E66" s="7"/>
      <c r="F66" s="7"/>
    </row>
    <row r="67" spans="2:9" ht="15.75" thickBot="1">
      <c r="B67" s="13"/>
      <c r="C67" s="13"/>
      <c r="D67" s="25"/>
      <c r="E67" s="4"/>
      <c r="F67" s="4"/>
    </row>
    <row r="68" spans="2:9" ht="15.75" thickBot="1">
      <c r="B68" s="36" t="s">
        <v>59</v>
      </c>
      <c r="C68" s="30" t="s">
        <v>41</v>
      </c>
      <c r="D68" s="31" t="s">
        <v>0</v>
      </c>
      <c r="E68" s="5"/>
      <c r="F68" s="5"/>
    </row>
    <row r="69" spans="2:9" ht="15.75" thickBot="1">
      <c r="B69" s="15" t="s">
        <v>60</v>
      </c>
      <c r="C69" s="1">
        <f>COUNTIF(Data!$M$5:$M$1001,"Slet ikke")</f>
        <v>0</v>
      </c>
      <c r="D69" s="6" t="e">
        <f>C69/$C$74</f>
        <v>#DIV/0!</v>
      </c>
      <c r="E69" s="4"/>
      <c r="F69" s="4"/>
    </row>
    <row r="70" spans="2:9" ht="15.75" thickBot="1">
      <c r="B70" s="16" t="s">
        <v>61</v>
      </c>
      <c r="C70" s="1">
        <f>COUNTIF(Data!$M$5:$M$1001,"Kun lidt")</f>
        <v>0</v>
      </c>
      <c r="D70" s="6" t="e">
        <f>C70/$C$74</f>
        <v>#DIV/0!</v>
      </c>
      <c r="E70" s="4"/>
      <c r="F70" s="4"/>
    </row>
    <row r="71" spans="2:9" ht="15.75" thickBot="1">
      <c r="B71" s="16" t="s">
        <v>62</v>
      </c>
      <c r="C71" s="1">
        <f>COUNTIF(Data!$M$5:$M$1001,"Moderat")</f>
        <v>0</v>
      </c>
      <c r="D71" s="6" t="e">
        <f>C71/$C$74</f>
        <v>#DIV/0!</v>
      </c>
      <c r="E71" s="4"/>
      <c r="F71" s="4"/>
    </row>
    <row r="72" spans="2:9" ht="15.75" thickBot="1">
      <c r="B72" s="17" t="s">
        <v>63</v>
      </c>
      <c r="C72" s="1">
        <f>COUNTIF(Data!$M$5:$M$1001,"Ret meget")</f>
        <v>0</v>
      </c>
      <c r="D72" s="6" t="e">
        <f>C72/$C$74</f>
        <v>#DIV/0!</v>
      </c>
      <c r="E72" s="4"/>
      <c r="F72" s="4"/>
    </row>
    <row r="73" spans="2:9" ht="15.75" thickBot="1">
      <c r="B73" s="17" t="s">
        <v>64</v>
      </c>
      <c r="C73" s="1">
        <f>COUNTIF(Data!$M$5:$M$1001,"Virkelig meget")</f>
        <v>0</v>
      </c>
      <c r="D73" s="21" t="e">
        <f>C73/$C$74</f>
        <v>#DIV/0!</v>
      </c>
      <c r="E73" s="4"/>
      <c r="F73" s="4"/>
    </row>
    <row r="74" spans="2:9" ht="15.75" thickBot="1">
      <c r="B74" s="8" t="s">
        <v>1</v>
      </c>
      <c r="C74" s="2">
        <f>SUM(C69:C73)</f>
        <v>0</v>
      </c>
      <c r="D74" s="3" t="e">
        <f>SUM(D69:D73)</f>
        <v>#DIV/0!</v>
      </c>
      <c r="E74" s="7"/>
      <c r="F74" s="7"/>
    </row>
    <row r="75" spans="2:9">
      <c r="B75" s="19"/>
      <c r="C75" s="19"/>
      <c r="D75" s="20"/>
      <c r="E75" s="7"/>
      <c r="F75" s="7"/>
    </row>
    <row r="76" spans="2:9" ht="15.75" thickBot="1">
      <c r="B76" s="19"/>
      <c r="C76" s="19"/>
      <c r="D76" s="20"/>
      <c r="E76" s="7"/>
      <c r="F76" s="7"/>
    </row>
    <row r="77" spans="2:9" ht="18.75" thickBot="1">
      <c r="B77" s="13"/>
      <c r="C77" s="82" t="s">
        <v>41</v>
      </c>
      <c r="D77" s="83"/>
      <c r="E77" s="83"/>
      <c r="F77" s="83"/>
      <c r="G77" s="83"/>
      <c r="H77" s="84"/>
    </row>
    <row r="78" spans="2:9" ht="27" thickBot="1">
      <c r="B78" s="36" t="s">
        <v>14</v>
      </c>
      <c r="C78" s="54" t="s">
        <v>3</v>
      </c>
      <c r="D78" s="54" t="s">
        <v>4</v>
      </c>
      <c r="E78" s="55" t="s">
        <v>65</v>
      </c>
      <c r="F78" s="55" t="s">
        <v>60</v>
      </c>
      <c r="G78" s="56" t="s">
        <v>2</v>
      </c>
      <c r="H78" s="57" t="s">
        <v>102</v>
      </c>
      <c r="I78" s="47" t="s">
        <v>1</v>
      </c>
    </row>
    <row r="79" spans="2:9" ht="27" thickBot="1">
      <c r="B79" s="41" t="s">
        <v>66</v>
      </c>
      <c r="C79" s="38">
        <f>COUNTIF(Data!$N$5:$N$1001, "I høj grad")</f>
        <v>0</v>
      </c>
      <c r="D79" s="38">
        <f>COUNTIF(Data!$N$5:$N$1001, "I nogen grad")</f>
        <v>0</v>
      </c>
      <c r="E79" s="38">
        <f>COUNTIF(Data!$N$5:$N$1001, "I mindre grad")</f>
        <v>0</v>
      </c>
      <c r="F79" s="38">
        <f>COUNTIF(Data!$N$5:$N$1001, "Slet ikke")</f>
        <v>0</v>
      </c>
      <c r="G79" s="1">
        <f>COUNTIF(Data!$N$5:$N$1001, "Ved ikke")</f>
        <v>0</v>
      </c>
      <c r="H79" s="1">
        <f>COUNTIF(Data!$N$5:$N$1001, "Ikke en del af kurset")</f>
        <v>0</v>
      </c>
      <c r="I79" s="48">
        <f t="shared" ref="I79:I87" si="5">SUM(C79:H79)</f>
        <v>0</v>
      </c>
    </row>
    <row r="80" spans="2:9" ht="27" thickBot="1">
      <c r="B80" s="35" t="s">
        <v>67</v>
      </c>
      <c r="C80" s="38">
        <f>COUNTIF(Data!$O$5:$O$1001, "I høj grad")</f>
        <v>0</v>
      </c>
      <c r="D80" s="38">
        <f>COUNTIF(Data!$O$5:$O$1001, "I nogen grad")</f>
        <v>0</v>
      </c>
      <c r="E80" s="38">
        <f>COUNTIF(Data!$O$5:$O$1001, "I mindre grad")</f>
        <v>0</v>
      </c>
      <c r="F80" s="38">
        <f>COUNTIF(Data!$O$5:$O$1001, "Slet ikke")</f>
        <v>0</v>
      </c>
      <c r="G80" s="1">
        <f>COUNTIF(Data!$O$5:$O$1001, "Ved ikke")</f>
        <v>0</v>
      </c>
      <c r="H80" s="1">
        <f>COUNTIF(Data!$O$5:$O$1001, "Ikke en del af kurset")</f>
        <v>0</v>
      </c>
      <c r="I80" s="48">
        <f t="shared" si="5"/>
        <v>0</v>
      </c>
    </row>
    <row r="81" spans="2:9" ht="35.25" customHeight="1" thickBot="1">
      <c r="B81" s="35" t="s">
        <v>68</v>
      </c>
      <c r="C81" s="38">
        <f>COUNTIF(Data!$P$5:$P$1001, "I høj grad")</f>
        <v>0</v>
      </c>
      <c r="D81" s="38">
        <f>COUNTIF(Data!$P$5:$P$1001, "I nogen grad")</f>
        <v>0</v>
      </c>
      <c r="E81" s="38">
        <f>COUNTIF(Data!$P$5:$P$1001, "I mindre grad")</f>
        <v>0</v>
      </c>
      <c r="F81" s="38">
        <f>COUNTIF(Data!$P$5:$P$1001, "Slet ikke")</f>
        <v>0</v>
      </c>
      <c r="G81" s="1">
        <f>COUNTIF(Data!$P$5:$P$1001, "Ved ikke")</f>
        <v>0</v>
      </c>
      <c r="H81" s="1">
        <f>COUNTIF(Data!$P$5:$P$1001, "Ikke en del af kurset")</f>
        <v>0</v>
      </c>
      <c r="I81" s="48">
        <f t="shared" si="5"/>
        <v>0</v>
      </c>
    </row>
    <row r="82" spans="2:9" ht="39.75" thickBot="1">
      <c r="B82" s="35" t="s">
        <v>69</v>
      </c>
      <c r="C82" s="38">
        <f>COUNTIF(Data!$Q$5:$Q$1001, "I høj grad")</f>
        <v>0</v>
      </c>
      <c r="D82" s="38">
        <f>COUNTIF(Data!$Q$5:$Q$1001, "I nogen grad")</f>
        <v>0</v>
      </c>
      <c r="E82" s="38">
        <f>COUNTIF(Data!$Q$5:$Q$1001, "I mindre grad")</f>
        <v>0</v>
      </c>
      <c r="F82" s="38">
        <f>COUNTIF(Data!$Q$5:$Q$1001, "Slet ikke")</f>
        <v>0</v>
      </c>
      <c r="G82" s="1">
        <f>COUNTIF(Data!$Q$5:$Q$1001, "Ved ikke")</f>
        <v>0</v>
      </c>
      <c r="H82" s="1">
        <f>COUNTIF(Data!$Q$5:$Q$1001, "Ikke en del af kurset")</f>
        <v>0</v>
      </c>
      <c r="I82" s="48">
        <f t="shared" si="5"/>
        <v>0</v>
      </c>
    </row>
    <row r="83" spans="2:9" ht="39.75" thickBot="1">
      <c r="B83" s="35" t="s">
        <v>70</v>
      </c>
      <c r="C83" s="38">
        <f>COUNTIF(Data!$R$5:$R$1001, "I høj grad")</f>
        <v>0</v>
      </c>
      <c r="D83" s="38">
        <f>COUNTIF(Data!$R$5:$R$1001, "I nogen grad")</f>
        <v>0</v>
      </c>
      <c r="E83" s="38">
        <f>COUNTIF(Data!$R$5:$R$1001, "I mindre grad")</f>
        <v>0</v>
      </c>
      <c r="F83" s="38">
        <f>COUNTIF(Data!$R$5:$R$1001, "Slet ikke")</f>
        <v>0</v>
      </c>
      <c r="G83" s="1">
        <f>COUNTIF(Data!$R$5:$R$1001, "Ved ikke")</f>
        <v>0</v>
      </c>
      <c r="H83" s="1">
        <f>COUNTIF(Data!$R$5:$R$1001, "Ikke en del af kurset")</f>
        <v>0</v>
      </c>
      <c r="I83" s="48">
        <f t="shared" si="5"/>
        <v>0</v>
      </c>
    </row>
    <row r="84" spans="2:9" ht="68.25" customHeight="1" thickBot="1">
      <c r="B84" s="35" t="s">
        <v>71</v>
      </c>
      <c r="C84" s="38">
        <f>COUNTIF(Data!$S$5:$S$1001, "I høj grad")</f>
        <v>0</v>
      </c>
      <c r="D84" s="38">
        <f>COUNTIF(Data!$S$5:$S$1001, "I nogen grad")</f>
        <v>0</v>
      </c>
      <c r="E84" s="38">
        <f>COUNTIF(Data!$S$5:$S$1001, "I mindre grad")</f>
        <v>0</v>
      </c>
      <c r="F84" s="38">
        <f>COUNTIF(Data!$S$5:$S$1001, "Slet ikke")</f>
        <v>0</v>
      </c>
      <c r="G84" s="1">
        <f>COUNTIF(Data!$S$5:$S$1001, "Ved ikke")</f>
        <v>0</v>
      </c>
      <c r="H84" s="1">
        <f>COUNTIF(Data!$S$5:$S$1001, "Ikke en del af kurset")</f>
        <v>0</v>
      </c>
      <c r="I84" s="48">
        <f t="shared" si="5"/>
        <v>0</v>
      </c>
    </row>
    <row r="85" spans="2:9" ht="52.5" thickBot="1">
      <c r="B85" s="35" t="s">
        <v>72</v>
      </c>
      <c r="C85" s="38">
        <f>COUNTIF(Data!$T$5:$T$1001, "I høj grad")</f>
        <v>0</v>
      </c>
      <c r="D85" s="38">
        <f>COUNTIF(Data!$T$5:$T$1001, "I nogen grad")</f>
        <v>0</v>
      </c>
      <c r="E85" s="38">
        <f>COUNTIF(Data!$T$5:$T$1001, "I mindre grad")</f>
        <v>0</v>
      </c>
      <c r="F85" s="38">
        <f>COUNTIF(Data!$T$5:$T$1001, "Slet ikke")</f>
        <v>0</v>
      </c>
      <c r="G85" s="1">
        <f>COUNTIF(Data!$T$5:$T$1001, "Ved ikke")</f>
        <v>0</v>
      </c>
      <c r="H85" s="1">
        <f>COUNTIF(Data!$T$5:$T$1001, "Ikke en del af kurset")</f>
        <v>0</v>
      </c>
      <c r="I85" s="48">
        <f t="shared" si="5"/>
        <v>0</v>
      </c>
    </row>
    <row r="86" spans="2:9" ht="39.75" thickBot="1">
      <c r="B86" s="35" t="s">
        <v>81</v>
      </c>
      <c r="C86" s="38">
        <f>COUNTIF(Data!$U$5:$U$1001, "I høj grad")</f>
        <v>0</v>
      </c>
      <c r="D86" s="38">
        <f>COUNTIF(Data!$U$5:$U$1001, "I nogen grad")</f>
        <v>0</v>
      </c>
      <c r="E86" s="38">
        <f>COUNTIF(Data!$U$5:$U$1001, "I mindre grad")</f>
        <v>0</v>
      </c>
      <c r="F86" s="38">
        <f>COUNTIF(Data!$U$5:$U$1001, "Slet ikke")</f>
        <v>0</v>
      </c>
      <c r="G86" s="1">
        <f>COUNTIF(Data!$U$5:$U$1001, "Ved ikke")</f>
        <v>0</v>
      </c>
      <c r="H86" s="1">
        <f>COUNTIF(Data!$U$5:$U$1001, "Ikke en del af kurset")</f>
        <v>0</v>
      </c>
      <c r="I86" s="48">
        <f t="shared" si="5"/>
        <v>0</v>
      </c>
    </row>
    <row r="87" spans="2:9" ht="39.75" thickBot="1">
      <c r="B87" s="35" t="s">
        <v>73</v>
      </c>
      <c r="C87" s="38">
        <f>COUNTIF(Data!$V$5:$V$1001, "I høj grad")</f>
        <v>0</v>
      </c>
      <c r="D87" s="38">
        <f>COUNTIF(Data!$V$5:$V$1001, "I nogen grad")</f>
        <v>0</v>
      </c>
      <c r="E87" s="38">
        <f>COUNTIF(Data!$V$5:$V$1001, "I mindre grad")</f>
        <v>0</v>
      </c>
      <c r="F87" s="38">
        <f>COUNTIF(Data!$V$5:$V$1001, "Slet ikke")</f>
        <v>0</v>
      </c>
      <c r="G87" s="1">
        <f>COUNTIF(Data!$V$5:$V$1001, "Ved ikke")</f>
        <v>0</v>
      </c>
      <c r="H87" s="1">
        <f>COUNTIF(Data!$V$5:$V$1001, "Ikke en del af kurset")</f>
        <v>0</v>
      </c>
      <c r="I87" s="48">
        <f t="shared" si="5"/>
        <v>0</v>
      </c>
    </row>
    <row r="88" spans="2:9">
      <c r="B88" s="42"/>
      <c r="C88" s="37"/>
      <c r="D88" s="37"/>
      <c r="E88" s="37"/>
      <c r="F88" s="37"/>
      <c r="G88" s="37"/>
      <c r="H88" s="4"/>
      <c r="I88" s="4"/>
    </row>
    <row r="89" spans="2:9" ht="15.75" thickBot="1">
      <c r="B89" s="42"/>
      <c r="C89" s="37"/>
      <c r="D89" s="37"/>
      <c r="E89" s="37"/>
      <c r="F89" s="37"/>
      <c r="G89" s="37"/>
      <c r="H89" s="4"/>
      <c r="I89" s="4"/>
    </row>
    <row r="90" spans="2:9" ht="18.75" thickBot="1">
      <c r="B90" s="13"/>
      <c r="C90" s="82" t="s">
        <v>74</v>
      </c>
      <c r="D90" s="83"/>
      <c r="E90" s="83"/>
      <c r="F90" s="83"/>
      <c r="G90" s="83"/>
      <c r="H90" s="84"/>
      <c r="I90" s="4"/>
    </row>
    <row r="91" spans="2:9" ht="27" thickBot="1">
      <c r="B91" s="36" t="s">
        <v>14</v>
      </c>
      <c r="C91" s="30" t="s">
        <v>3</v>
      </c>
      <c r="D91" s="30" t="s">
        <v>4</v>
      </c>
      <c r="E91" s="40" t="s">
        <v>65</v>
      </c>
      <c r="F91" s="40" t="s">
        <v>60</v>
      </c>
      <c r="G91" s="49" t="s">
        <v>2</v>
      </c>
      <c r="H91" s="58" t="s">
        <v>102</v>
      </c>
      <c r="I91" s="51" t="s">
        <v>1</v>
      </c>
    </row>
    <row r="92" spans="2:9" ht="27" thickBot="1">
      <c r="B92" s="41" t="s">
        <v>83</v>
      </c>
      <c r="C92" s="43" t="e">
        <f>C79/$I$79</f>
        <v>#DIV/0!</v>
      </c>
      <c r="D92" s="43" t="e">
        <f t="shared" ref="D92:F92" si="6">D79/$I$79</f>
        <v>#DIV/0!</v>
      </c>
      <c r="E92" s="43" t="e">
        <f t="shared" si="6"/>
        <v>#DIV/0!</v>
      </c>
      <c r="F92" s="43" t="e">
        <f t="shared" si="6"/>
        <v>#DIV/0!</v>
      </c>
      <c r="G92" s="43" t="e">
        <f>G79/$I$79</f>
        <v>#DIV/0!</v>
      </c>
      <c r="H92" s="43" t="e">
        <f>H79/$I$79</f>
        <v>#DIV/0!</v>
      </c>
      <c r="I92" s="52" t="e">
        <f t="shared" ref="I92:I100" si="7">SUM(C92:H92)</f>
        <v>#DIV/0!</v>
      </c>
    </row>
    <row r="93" spans="2:9" ht="27" thickBot="1">
      <c r="B93" s="35" t="s">
        <v>67</v>
      </c>
      <c r="C93" s="43" t="e">
        <f>C80/$I$80</f>
        <v>#DIV/0!</v>
      </c>
      <c r="D93" s="43" t="e">
        <f t="shared" ref="D93:G93" si="8">D80/$I$80</f>
        <v>#DIV/0!</v>
      </c>
      <c r="E93" s="43" t="e">
        <f t="shared" si="8"/>
        <v>#DIV/0!</v>
      </c>
      <c r="F93" s="43" t="e">
        <f t="shared" si="8"/>
        <v>#DIV/0!</v>
      </c>
      <c r="G93" s="43" t="e">
        <f t="shared" si="8"/>
        <v>#DIV/0!</v>
      </c>
      <c r="H93" s="43" t="e">
        <f t="shared" ref="H93" si="9">H80/$I$80</f>
        <v>#DIV/0!</v>
      </c>
      <c r="I93" s="52" t="e">
        <f t="shared" si="7"/>
        <v>#DIV/0!</v>
      </c>
    </row>
    <row r="94" spans="2:9" ht="39.75" thickBot="1">
      <c r="B94" s="35" t="s">
        <v>68</v>
      </c>
      <c r="C94" s="43" t="e">
        <f>C81/$I$81</f>
        <v>#DIV/0!</v>
      </c>
      <c r="D94" s="43" t="e">
        <f t="shared" ref="D94:G94" si="10">D81/$I$81</f>
        <v>#DIV/0!</v>
      </c>
      <c r="E94" s="43" t="e">
        <f t="shared" si="10"/>
        <v>#DIV/0!</v>
      </c>
      <c r="F94" s="43" t="e">
        <f t="shared" si="10"/>
        <v>#DIV/0!</v>
      </c>
      <c r="G94" s="43" t="e">
        <f t="shared" si="10"/>
        <v>#DIV/0!</v>
      </c>
      <c r="H94" s="43" t="e">
        <f t="shared" ref="H94" si="11">H81/$I$81</f>
        <v>#DIV/0!</v>
      </c>
      <c r="I94" s="52" t="e">
        <f t="shared" si="7"/>
        <v>#DIV/0!</v>
      </c>
    </row>
    <row r="95" spans="2:9" ht="39.75" thickBot="1">
      <c r="B95" s="35" t="s">
        <v>69</v>
      </c>
      <c r="C95" s="43" t="e">
        <f>C82/$I$82</f>
        <v>#DIV/0!</v>
      </c>
      <c r="D95" s="43" t="e">
        <f t="shared" ref="D95:G95" si="12">D82/$I$82</f>
        <v>#DIV/0!</v>
      </c>
      <c r="E95" s="43" t="e">
        <f t="shared" si="12"/>
        <v>#DIV/0!</v>
      </c>
      <c r="F95" s="43" t="e">
        <f t="shared" si="12"/>
        <v>#DIV/0!</v>
      </c>
      <c r="G95" s="43" t="e">
        <f t="shared" si="12"/>
        <v>#DIV/0!</v>
      </c>
      <c r="H95" s="43" t="e">
        <f>H82/$I$82</f>
        <v>#DIV/0!</v>
      </c>
      <c r="I95" s="52" t="e">
        <f t="shared" si="7"/>
        <v>#DIV/0!</v>
      </c>
    </row>
    <row r="96" spans="2:9" ht="39.75" thickBot="1">
      <c r="B96" s="35" t="s">
        <v>70</v>
      </c>
      <c r="C96" s="43" t="e">
        <f>C83/$I$83</f>
        <v>#DIV/0!</v>
      </c>
      <c r="D96" s="43" t="e">
        <f t="shared" ref="D96:G96" si="13">D83/$I$83</f>
        <v>#DIV/0!</v>
      </c>
      <c r="E96" s="43" t="e">
        <f t="shared" si="13"/>
        <v>#DIV/0!</v>
      </c>
      <c r="F96" s="43" t="e">
        <f t="shared" si="13"/>
        <v>#DIV/0!</v>
      </c>
      <c r="G96" s="43" t="e">
        <f t="shared" si="13"/>
        <v>#DIV/0!</v>
      </c>
      <c r="H96" s="43" t="e">
        <f t="shared" ref="H96" si="14">H83/$I$83</f>
        <v>#DIV/0!</v>
      </c>
      <c r="I96" s="52" t="e">
        <f t="shared" si="7"/>
        <v>#DIV/0!</v>
      </c>
    </row>
    <row r="97" spans="2:9" ht="65.25" thickBot="1">
      <c r="B97" s="35" t="s">
        <v>71</v>
      </c>
      <c r="C97" s="43" t="e">
        <f>C84/$I$84</f>
        <v>#DIV/0!</v>
      </c>
      <c r="D97" s="43" t="e">
        <f t="shared" ref="D97:G97" si="15">D84/$I$84</f>
        <v>#DIV/0!</v>
      </c>
      <c r="E97" s="43" t="e">
        <f t="shared" si="15"/>
        <v>#DIV/0!</v>
      </c>
      <c r="F97" s="43" t="e">
        <f t="shared" si="15"/>
        <v>#DIV/0!</v>
      </c>
      <c r="G97" s="43" t="e">
        <f t="shared" si="15"/>
        <v>#DIV/0!</v>
      </c>
      <c r="H97" s="43" t="e">
        <f t="shared" ref="H97" si="16">H84/$I$84</f>
        <v>#DIV/0!</v>
      </c>
      <c r="I97" s="52" t="e">
        <f t="shared" si="7"/>
        <v>#DIV/0!</v>
      </c>
    </row>
    <row r="98" spans="2:9" ht="52.5" thickBot="1">
      <c r="B98" s="35" t="s">
        <v>72</v>
      </c>
      <c r="C98" s="43" t="e">
        <f>C85/$I$85</f>
        <v>#DIV/0!</v>
      </c>
      <c r="D98" s="43" t="e">
        <f t="shared" ref="D98:G98" si="17">D85/$I$85</f>
        <v>#DIV/0!</v>
      </c>
      <c r="E98" s="43" t="e">
        <f t="shared" si="17"/>
        <v>#DIV/0!</v>
      </c>
      <c r="F98" s="43" t="e">
        <f t="shared" si="17"/>
        <v>#DIV/0!</v>
      </c>
      <c r="G98" s="43" t="e">
        <f t="shared" si="17"/>
        <v>#DIV/0!</v>
      </c>
      <c r="H98" s="43" t="e">
        <f>H85/$I$85</f>
        <v>#DIV/0!</v>
      </c>
      <c r="I98" s="52" t="e">
        <f t="shared" si="7"/>
        <v>#DIV/0!</v>
      </c>
    </row>
    <row r="99" spans="2:9" ht="39.75" thickBot="1">
      <c r="B99" s="35" t="s">
        <v>81</v>
      </c>
      <c r="C99" s="43" t="e">
        <f>C86/$I$86</f>
        <v>#DIV/0!</v>
      </c>
      <c r="D99" s="43" t="e">
        <f t="shared" ref="D99:G99" si="18">D86/$I$86</f>
        <v>#DIV/0!</v>
      </c>
      <c r="E99" s="43" t="e">
        <f t="shared" si="18"/>
        <v>#DIV/0!</v>
      </c>
      <c r="F99" s="43" t="e">
        <f t="shared" si="18"/>
        <v>#DIV/0!</v>
      </c>
      <c r="G99" s="43" t="e">
        <f t="shared" si="18"/>
        <v>#DIV/0!</v>
      </c>
      <c r="H99" s="43" t="e">
        <f>H86/$I$86</f>
        <v>#DIV/0!</v>
      </c>
      <c r="I99" s="52" t="e">
        <f t="shared" si="7"/>
        <v>#DIV/0!</v>
      </c>
    </row>
    <row r="100" spans="2:9" ht="39.75" thickBot="1">
      <c r="B100" s="35" t="s">
        <v>73</v>
      </c>
      <c r="C100" s="43" t="e">
        <f>C87/$I$87</f>
        <v>#DIV/0!</v>
      </c>
      <c r="D100" s="43" t="e">
        <f t="shared" ref="D100:G100" si="19">D87/$I$87</f>
        <v>#DIV/0!</v>
      </c>
      <c r="E100" s="43" t="e">
        <f t="shared" si="19"/>
        <v>#DIV/0!</v>
      </c>
      <c r="F100" s="43" t="e">
        <f t="shared" si="19"/>
        <v>#DIV/0!</v>
      </c>
      <c r="G100" s="43" t="e">
        <f t="shared" si="19"/>
        <v>#DIV/0!</v>
      </c>
      <c r="H100" s="43" t="e">
        <f>H87/$I$87</f>
        <v>#DIV/0!</v>
      </c>
      <c r="I100" s="52" t="e">
        <f t="shared" si="7"/>
        <v>#DIV/0!</v>
      </c>
    </row>
    <row r="101" spans="2:9">
      <c r="B101" s="42"/>
      <c r="C101" s="37"/>
      <c r="D101" s="37"/>
      <c r="E101" s="37"/>
      <c r="F101" s="37"/>
      <c r="G101" s="37"/>
    </row>
    <row r="102" spans="2:9">
      <c r="B102" s="42"/>
      <c r="C102" s="37"/>
      <c r="D102" s="37"/>
      <c r="E102" s="37"/>
      <c r="F102" s="37"/>
      <c r="G102" s="37"/>
      <c r="H102" s="4"/>
    </row>
    <row r="103" spans="2:9">
      <c r="B103" s="42"/>
      <c r="C103" s="37"/>
      <c r="D103" s="37"/>
      <c r="E103" s="37"/>
      <c r="F103" s="37"/>
      <c r="G103" s="37"/>
      <c r="H103" s="4"/>
      <c r="I103" s="4"/>
    </row>
    <row r="104" spans="2:9">
      <c r="B104" s="42"/>
      <c r="C104" s="37"/>
      <c r="D104" s="37"/>
      <c r="E104" s="37"/>
      <c r="F104" s="37"/>
      <c r="G104" s="37"/>
      <c r="H104" s="4"/>
      <c r="I104" s="4"/>
    </row>
    <row r="105" spans="2:9">
      <c r="B105" s="42"/>
      <c r="C105" s="37"/>
      <c r="D105" s="37"/>
      <c r="E105" s="37"/>
      <c r="F105" s="37"/>
      <c r="G105" s="37"/>
      <c r="H105" s="4"/>
      <c r="I105" s="4"/>
    </row>
    <row r="106" spans="2:9">
      <c r="B106" s="19"/>
      <c r="C106" s="19"/>
      <c r="D106" s="20"/>
      <c r="E106" s="7"/>
      <c r="F106" s="7"/>
      <c r="H106" s="4"/>
      <c r="I106" s="4"/>
    </row>
    <row r="107" spans="2:9" ht="15.75" thickBot="1">
      <c r="B107" s="19"/>
      <c r="C107" s="19"/>
      <c r="D107" s="20"/>
      <c r="E107" s="7"/>
      <c r="F107" s="7"/>
      <c r="I107" s="4"/>
    </row>
    <row r="108" spans="2:9" ht="18.75" thickBot="1">
      <c r="B108" s="13"/>
      <c r="C108" s="82" t="s">
        <v>41</v>
      </c>
      <c r="D108" s="83"/>
      <c r="E108" s="83"/>
      <c r="F108" s="83"/>
      <c r="G108" s="84"/>
      <c r="I108" s="4"/>
    </row>
    <row r="109" spans="2:9" ht="15.75" thickBot="1">
      <c r="B109" s="36" t="s">
        <v>75</v>
      </c>
      <c r="C109" s="30" t="s">
        <v>3</v>
      </c>
      <c r="D109" s="30" t="s">
        <v>4</v>
      </c>
      <c r="E109" s="40" t="s">
        <v>65</v>
      </c>
      <c r="F109" s="40" t="s">
        <v>60</v>
      </c>
      <c r="G109" s="39" t="s">
        <v>2</v>
      </c>
      <c r="H109" s="47" t="s">
        <v>1</v>
      </c>
      <c r="I109" s="4"/>
    </row>
    <row r="110" spans="2:9" ht="39.75" thickBot="1">
      <c r="B110" s="41" t="s">
        <v>76</v>
      </c>
      <c r="C110" s="38">
        <f>COUNTIF(Data!$W$5:$W$1001, "I høj grad")</f>
        <v>0</v>
      </c>
      <c r="D110" s="38">
        <f>COUNTIF(Data!$W$5:$W$1001, "I nogen grad")</f>
        <v>0</v>
      </c>
      <c r="E110" s="38">
        <f>COUNTIF(Data!$W$5:$W$1001, "I mindre grad")</f>
        <v>0</v>
      </c>
      <c r="F110" s="38">
        <f>COUNTIF(Data!$W$5:$W$1001, "Slet ikke")</f>
        <v>0</v>
      </c>
      <c r="G110" s="1">
        <f>COUNTIF(Data!$W$5:$W$1001, "Ved ikke")</f>
        <v>0</v>
      </c>
      <c r="H110" s="53">
        <f>SUM(C110:G110)</f>
        <v>0</v>
      </c>
      <c r="I110" s="4"/>
    </row>
    <row r="111" spans="2:9" ht="39.75" thickBot="1">
      <c r="B111" s="35" t="s">
        <v>77</v>
      </c>
      <c r="C111" s="38">
        <f>COUNTIF(Data!$X$5:$X$1001, "I høj grad")</f>
        <v>0</v>
      </c>
      <c r="D111" s="38">
        <f>COUNTIF(Data!$X$5:$X$1001, "I nogen grad")</f>
        <v>0</v>
      </c>
      <c r="E111" s="38">
        <f>COUNTIF(Data!$X$5:$X$1001, "I mindre grad")</f>
        <v>0</v>
      </c>
      <c r="F111" s="38">
        <f>COUNTIF(Data!$X$5:$X$1001, "Slet ikke")</f>
        <v>0</v>
      </c>
      <c r="G111" s="1">
        <f>COUNTIF(Data!$X$5:$X$1001, "Ved ikke")</f>
        <v>0</v>
      </c>
      <c r="H111" s="53">
        <f t="shared" ref="H111:H114" si="20">SUM(C111:G111)</f>
        <v>0</v>
      </c>
      <c r="I111" s="4"/>
    </row>
    <row r="112" spans="2:9" ht="27" thickBot="1">
      <c r="B112" s="35" t="s">
        <v>78</v>
      </c>
      <c r="C112" s="38">
        <f>COUNTIF(Data!$Y$5:$Y$1001, "I høj grad")</f>
        <v>0</v>
      </c>
      <c r="D112" s="38">
        <f>COUNTIF(Data!$Y$5:$Y$1001, "I nogen grad")</f>
        <v>0</v>
      </c>
      <c r="E112" s="38">
        <f>COUNTIF(Data!$Y$5:$Y$1001, "I mindre grad")</f>
        <v>0</v>
      </c>
      <c r="F112" s="38">
        <f>COUNTIF(Data!$Y$5:$Y$1001, "Slet ikke")</f>
        <v>0</v>
      </c>
      <c r="G112" s="1">
        <f>COUNTIF(Data!$Y$5:$Y$1001, "Ved ikke")</f>
        <v>0</v>
      </c>
      <c r="H112" s="53">
        <f t="shared" si="20"/>
        <v>0</v>
      </c>
      <c r="I112" s="4"/>
    </row>
    <row r="113" spans="2:9" ht="27" thickBot="1">
      <c r="B113" s="35" t="s">
        <v>79</v>
      </c>
      <c r="C113" s="38">
        <f>COUNTIF(Data!$Z$5:$Z$1001, "I høj grad")</f>
        <v>0</v>
      </c>
      <c r="D113" s="38">
        <f>COUNTIF(Data!$Z$5:$Z$1001, "I nogen grad")</f>
        <v>0</v>
      </c>
      <c r="E113" s="38">
        <f>COUNTIF(Data!$Z$5:$Z$1001, "I mindre grad")</f>
        <v>0</v>
      </c>
      <c r="F113" s="38">
        <f>COUNTIF(Data!$Z$5:$Z$1001, "Slet ikke")</f>
        <v>0</v>
      </c>
      <c r="G113" s="1">
        <f>COUNTIF(Data!$Z$5:$Z$1001, "Ved ikke")</f>
        <v>0</v>
      </c>
      <c r="H113" s="53">
        <f t="shared" si="20"/>
        <v>0</v>
      </c>
      <c r="I113" s="4"/>
    </row>
    <row r="114" spans="2:9" ht="39.75" thickBot="1">
      <c r="B114" s="35" t="s">
        <v>80</v>
      </c>
      <c r="C114" s="38">
        <f>COUNTIF(Data!$AA$5:$AA$1001, "I høj grad")</f>
        <v>0</v>
      </c>
      <c r="D114" s="38">
        <f>COUNTIF(Data!$AA$5:$AA$1001, "I nogen grad")</f>
        <v>0</v>
      </c>
      <c r="E114" s="38">
        <f>COUNTIF(Data!$AA$5:$AA$1001, "I mindre grad")</f>
        <v>0</v>
      </c>
      <c r="F114" s="38">
        <f>COUNTIF(Data!$AA$5:$AA$1001, "Slet ikke")</f>
        <v>0</v>
      </c>
      <c r="G114" s="1">
        <f>COUNTIF(Data!$AA$5:$AA$1001, "Ved ikke")</f>
        <v>0</v>
      </c>
      <c r="H114" s="53">
        <f t="shared" si="20"/>
        <v>0</v>
      </c>
    </row>
    <row r="115" spans="2:9">
      <c r="B115" s="42"/>
      <c r="C115" s="37"/>
      <c r="D115" s="37"/>
      <c r="E115" s="37"/>
      <c r="F115" s="37"/>
      <c r="G115" s="37"/>
      <c r="H115" s="4"/>
    </row>
    <row r="116" spans="2:9" ht="15.75" thickBot="1">
      <c r="B116" s="42"/>
      <c r="C116" s="37"/>
      <c r="D116" s="37"/>
      <c r="E116" s="37"/>
      <c r="F116" s="37"/>
      <c r="G116" s="37"/>
      <c r="H116" s="4"/>
    </row>
    <row r="117" spans="2:9" ht="18.75" thickBot="1">
      <c r="B117" s="13"/>
      <c r="C117" s="82" t="s">
        <v>74</v>
      </c>
      <c r="D117" s="83"/>
      <c r="E117" s="83"/>
      <c r="F117" s="83"/>
      <c r="G117" s="84"/>
      <c r="H117" s="4"/>
    </row>
    <row r="118" spans="2:9" ht="15.75" thickBot="1">
      <c r="B118" s="36" t="s">
        <v>75</v>
      </c>
      <c r="C118" s="30" t="s">
        <v>3</v>
      </c>
      <c r="D118" s="30" t="s">
        <v>4</v>
      </c>
      <c r="E118" s="40" t="s">
        <v>65</v>
      </c>
      <c r="F118" s="40" t="s">
        <v>60</v>
      </c>
      <c r="G118" s="39" t="s">
        <v>2</v>
      </c>
      <c r="H118" s="47" t="s">
        <v>1</v>
      </c>
    </row>
    <row r="119" spans="2:9" ht="39.75" thickBot="1">
      <c r="B119" s="41" t="s">
        <v>76</v>
      </c>
      <c r="C119" s="43" t="e">
        <f>C110/$H$110</f>
        <v>#DIV/0!</v>
      </c>
      <c r="D119" s="43" t="e">
        <f t="shared" ref="D119:G119" si="21">D110/$H$110</f>
        <v>#DIV/0!</v>
      </c>
      <c r="E119" s="43" t="e">
        <f t="shared" si="21"/>
        <v>#DIV/0!</v>
      </c>
      <c r="F119" s="43" t="e">
        <f t="shared" si="21"/>
        <v>#DIV/0!</v>
      </c>
      <c r="G119" s="50" t="e">
        <f t="shared" si="21"/>
        <v>#DIV/0!</v>
      </c>
      <c r="H119" s="52" t="e">
        <f>SUM(C119:G119)</f>
        <v>#DIV/0!</v>
      </c>
    </row>
    <row r="120" spans="2:9" ht="39.75" thickBot="1">
      <c r="B120" s="35" t="s">
        <v>77</v>
      </c>
      <c r="C120" s="43" t="e">
        <f>C111/$H$111</f>
        <v>#DIV/0!</v>
      </c>
      <c r="D120" s="43" t="e">
        <f t="shared" ref="D120:G120" si="22">D111/$H$111</f>
        <v>#DIV/0!</v>
      </c>
      <c r="E120" s="43" t="e">
        <f t="shared" si="22"/>
        <v>#DIV/0!</v>
      </c>
      <c r="F120" s="43" t="e">
        <f t="shared" si="22"/>
        <v>#DIV/0!</v>
      </c>
      <c r="G120" s="50" t="e">
        <f t="shared" si="22"/>
        <v>#DIV/0!</v>
      </c>
      <c r="H120" s="52" t="e">
        <f t="shared" ref="H120:H123" si="23">SUM(C120:G120)</f>
        <v>#DIV/0!</v>
      </c>
    </row>
    <row r="121" spans="2:9" ht="27" thickBot="1">
      <c r="B121" s="35" t="s">
        <v>78</v>
      </c>
      <c r="C121" s="43" t="e">
        <f>C112/$H$112</f>
        <v>#DIV/0!</v>
      </c>
      <c r="D121" s="43" t="e">
        <f t="shared" ref="D121:G121" si="24">D112/$H$112</f>
        <v>#DIV/0!</v>
      </c>
      <c r="E121" s="43" t="e">
        <f t="shared" si="24"/>
        <v>#DIV/0!</v>
      </c>
      <c r="F121" s="43" t="e">
        <f t="shared" si="24"/>
        <v>#DIV/0!</v>
      </c>
      <c r="G121" s="50" t="e">
        <f t="shared" si="24"/>
        <v>#DIV/0!</v>
      </c>
      <c r="H121" s="52" t="e">
        <f t="shared" si="23"/>
        <v>#DIV/0!</v>
      </c>
    </row>
    <row r="122" spans="2:9" ht="27" thickBot="1">
      <c r="B122" s="35" t="s">
        <v>79</v>
      </c>
      <c r="C122" s="43" t="e">
        <f>C113/$H$113</f>
        <v>#DIV/0!</v>
      </c>
      <c r="D122" s="43" t="e">
        <f t="shared" ref="D122:F122" si="25">D113/$H$113</f>
        <v>#DIV/0!</v>
      </c>
      <c r="E122" s="43" t="e">
        <f t="shared" si="25"/>
        <v>#DIV/0!</v>
      </c>
      <c r="F122" s="43" t="e">
        <f t="shared" si="25"/>
        <v>#DIV/0!</v>
      </c>
      <c r="G122" s="50" t="e">
        <f>G113/$H$113</f>
        <v>#DIV/0!</v>
      </c>
      <c r="H122" s="52" t="e">
        <f t="shared" si="23"/>
        <v>#DIV/0!</v>
      </c>
    </row>
    <row r="123" spans="2:9" ht="39.75" thickBot="1">
      <c r="B123" s="35" t="s">
        <v>80</v>
      </c>
      <c r="C123" s="43" t="e">
        <f>C114/$H$114</f>
        <v>#DIV/0!</v>
      </c>
      <c r="D123" s="43" t="e">
        <f>D114/$H$114</f>
        <v>#DIV/0!</v>
      </c>
      <c r="E123" s="43" t="e">
        <f>E114/$H$114</f>
        <v>#DIV/0!</v>
      </c>
      <c r="F123" s="43" t="e">
        <f t="shared" ref="F123:G123" si="26">F114/$H$114</f>
        <v>#DIV/0!</v>
      </c>
      <c r="G123" s="50" t="e">
        <f t="shared" si="26"/>
        <v>#DIV/0!</v>
      </c>
      <c r="H123" s="52" t="e">
        <f t="shared" si="23"/>
        <v>#DIV/0!</v>
      </c>
    </row>
    <row r="124" spans="2:9">
      <c r="B124" s="42"/>
      <c r="C124" s="37"/>
      <c r="D124" s="37"/>
      <c r="E124" s="37"/>
      <c r="F124" s="37"/>
      <c r="G124" s="37"/>
    </row>
    <row r="125" spans="2:9">
      <c r="B125" s="42"/>
      <c r="C125" s="37"/>
      <c r="D125" s="37"/>
      <c r="E125" s="37"/>
      <c r="F125" s="37"/>
      <c r="G125" s="37"/>
      <c r="H125" s="4"/>
    </row>
    <row r="126" spans="2:9">
      <c r="B126" s="42"/>
      <c r="C126" s="37"/>
      <c r="D126" s="37"/>
      <c r="E126" s="37"/>
      <c r="F126" s="37"/>
      <c r="G126" s="37"/>
      <c r="H126" s="4"/>
    </row>
    <row r="127" spans="2:9">
      <c r="H127" s="4"/>
    </row>
  </sheetData>
  <sheetProtection sheet="1" objects="1" scenarios="1"/>
  <mergeCells count="4">
    <mergeCell ref="C108:G108"/>
    <mergeCell ref="C117:G117"/>
    <mergeCell ref="C77:H77"/>
    <mergeCell ref="C90:H9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36:B284"/>
  <sheetViews>
    <sheetView showGridLines="0" topLeftCell="A10" workbookViewId="0">
      <selection activeCell="I24" sqref="I24"/>
    </sheetView>
  </sheetViews>
  <sheetFormatPr defaultRowHeight="15"/>
  <sheetData>
    <row r="136" spans="2:2" ht="26.25">
      <c r="B136" s="60" t="s">
        <v>103</v>
      </c>
    </row>
    <row r="284" spans="2:2" ht="23.25">
      <c r="B284" s="59" t="s">
        <v>104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9"/>
  <sheetViews>
    <sheetView topLeftCell="A60" workbookViewId="0">
      <selection activeCell="D16" sqref="D16"/>
    </sheetView>
  </sheetViews>
  <sheetFormatPr defaultRowHeight="15"/>
  <cols>
    <col min="1" max="1" width="17.85546875" customWidth="1"/>
  </cols>
  <sheetData>
    <row r="1" spans="1:1" ht="40.5" customHeight="1" thickBot="1">
      <c r="A1" s="28" t="s">
        <v>108</v>
      </c>
    </row>
    <row r="2" spans="1:1">
      <c r="A2" s="10" t="s">
        <v>109</v>
      </c>
    </row>
    <row r="3" spans="1:1">
      <c r="A3" s="10" t="s">
        <v>110</v>
      </c>
    </row>
    <row r="4" spans="1:1">
      <c r="A4" s="10" t="s">
        <v>111</v>
      </c>
    </row>
    <row r="5" spans="1:1">
      <c r="A5" s="10" t="s">
        <v>112</v>
      </c>
    </row>
    <row r="6" spans="1:1">
      <c r="A6" s="10" t="s">
        <v>113</v>
      </c>
    </row>
    <row r="7" spans="1:1">
      <c r="A7" s="10" t="s">
        <v>114</v>
      </c>
    </row>
    <row r="8" spans="1:1">
      <c r="A8" s="10" t="s">
        <v>115</v>
      </c>
    </row>
    <row r="9" spans="1:1">
      <c r="A9" s="10" t="s">
        <v>116</v>
      </c>
    </row>
    <row r="10" spans="1:1">
      <c r="A10" s="10" t="s">
        <v>117</v>
      </c>
    </row>
    <row r="11" spans="1:1">
      <c r="A11" s="10" t="s">
        <v>118</v>
      </c>
    </row>
    <row r="12" spans="1:1">
      <c r="A12" s="10" t="s">
        <v>119</v>
      </c>
    </row>
    <row r="13" spans="1:1">
      <c r="A13" s="10" t="s">
        <v>120</v>
      </c>
    </row>
    <row r="14" spans="1:1">
      <c r="A14" s="10" t="s">
        <v>121</v>
      </c>
    </row>
    <row r="15" spans="1:1">
      <c r="A15" s="10" t="s">
        <v>122</v>
      </c>
    </row>
    <row r="16" spans="1:1">
      <c r="A16" s="10" t="s">
        <v>123</v>
      </c>
    </row>
    <row r="17" spans="1:1">
      <c r="A17" s="10" t="s">
        <v>124</v>
      </c>
    </row>
    <row r="18" spans="1:1">
      <c r="A18" s="10" t="s">
        <v>125</v>
      </c>
    </row>
    <row r="19" spans="1:1">
      <c r="A19" s="10" t="s">
        <v>126</v>
      </c>
    </row>
    <row r="20" spans="1:1">
      <c r="A20" s="10" t="s">
        <v>127</v>
      </c>
    </row>
    <row r="21" spans="1:1">
      <c r="A21" s="10" t="s">
        <v>128</v>
      </c>
    </row>
    <row r="22" spans="1:1">
      <c r="A22" s="10" t="s">
        <v>129</v>
      </c>
    </row>
    <row r="23" spans="1:1">
      <c r="A23" s="10" t="s">
        <v>130</v>
      </c>
    </row>
    <row r="24" spans="1:1">
      <c r="A24" s="10" t="s">
        <v>131</v>
      </c>
    </row>
    <row r="25" spans="1:1">
      <c r="A25" s="10" t="s">
        <v>132</v>
      </c>
    </row>
    <row r="26" spans="1:1">
      <c r="A26" s="10" t="s">
        <v>133</v>
      </c>
    </row>
    <row r="27" spans="1:1">
      <c r="A27" s="10" t="s">
        <v>134</v>
      </c>
    </row>
    <row r="28" spans="1:1">
      <c r="A28" s="10" t="s">
        <v>135</v>
      </c>
    </row>
    <row r="29" spans="1:1">
      <c r="A29" s="10" t="s">
        <v>136</v>
      </c>
    </row>
    <row r="30" spans="1:1">
      <c r="A30" s="10" t="s">
        <v>137</v>
      </c>
    </row>
    <row r="31" spans="1:1">
      <c r="A31" s="10" t="s">
        <v>138</v>
      </c>
    </row>
    <row r="32" spans="1:1">
      <c r="A32" s="10" t="s">
        <v>139</v>
      </c>
    </row>
    <row r="33" spans="1:1">
      <c r="A33" s="10" t="s">
        <v>140</v>
      </c>
    </row>
    <row r="34" spans="1:1">
      <c r="A34" s="10" t="s">
        <v>141</v>
      </c>
    </row>
    <row r="35" spans="1:1">
      <c r="A35" s="10" t="s">
        <v>142</v>
      </c>
    </row>
    <row r="36" spans="1:1">
      <c r="A36" s="10" t="s">
        <v>143</v>
      </c>
    </row>
    <row r="37" spans="1:1">
      <c r="A37" s="10" t="s">
        <v>144</v>
      </c>
    </row>
    <row r="38" spans="1:1">
      <c r="A38" s="10" t="s">
        <v>145</v>
      </c>
    </row>
    <row r="39" spans="1:1">
      <c r="A39" s="10" t="s">
        <v>146</v>
      </c>
    </row>
    <row r="40" spans="1:1">
      <c r="A40" s="10" t="s">
        <v>147</v>
      </c>
    </row>
    <row r="41" spans="1:1">
      <c r="A41" s="10" t="s">
        <v>148</v>
      </c>
    </row>
    <row r="42" spans="1:1">
      <c r="A42" s="10" t="s">
        <v>149</v>
      </c>
    </row>
    <row r="43" spans="1:1">
      <c r="A43" s="10" t="s">
        <v>150</v>
      </c>
    </row>
    <row r="44" spans="1:1">
      <c r="A44" s="10" t="s">
        <v>151</v>
      </c>
    </row>
    <row r="45" spans="1:1">
      <c r="A45" s="10" t="s">
        <v>152</v>
      </c>
    </row>
    <row r="46" spans="1:1">
      <c r="A46" s="10" t="s">
        <v>153</v>
      </c>
    </row>
    <row r="47" spans="1:1">
      <c r="A47" s="10" t="s">
        <v>154</v>
      </c>
    </row>
    <row r="48" spans="1:1">
      <c r="A48" s="10" t="s">
        <v>155</v>
      </c>
    </row>
    <row r="49" spans="1:1">
      <c r="A49" s="10" t="s">
        <v>156</v>
      </c>
    </row>
    <row r="50" spans="1:1">
      <c r="A50" s="10" t="s">
        <v>157</v>
      </c>
    </row>
    <row r="51" spans="1:1">
      <c r="A51" s="10" t="s">
        <v>158</v>
      </c>
    </row>
    <row r="52" spans="1:1">
      <c r="A52" s="10" t="s">
        <v>159</v>
      </c>
    </row>
    <row r="53" spans="1:1">
      <c r="A53" s="10" t="s">
        <v>160</v>
      </c>
    </row>
    <row r="54" spans="1:1">
      <c r="A54" s="10" t="s">
        <v>161</v>
      </c>
    </row>
    <row r="55" spans="1:1">
      <c r="A55" s="10" t="s">
        <v>162</v>
      </c>
    </row>
    <row r="56" spans="1:1">
      <c r="A56" s="10" t="s">
        <v>163</v>
      </c>
    </row>
    <row r="57" spans="1:1">
      <c r="A57" s="10" t="s">
        <v>164</v>
      </c>
    </row>
    <row r="58" spans="1:1">
      <c r="A58" s="10" t="s">
        <v>165</v>
      </c>
    </row>
    <row r="59" spans="1:1">
      <c r="A59" s="10" t="s">
        <v>166</v>
      </c>
    </row>
    <row r="60" spans="1:1">
      <c r="A60" s="10" t="s">
        <v>167</v>
      </c>
    </row>
    <row r="61" spans="1:1">
      <c r="A61" s="10" t="s">
        <v>168</v>
      </c>
    </row>
    <row r="62" spans="1:1">
      <c r="A62" s="10" t="s">
        <v>169</v>
      </c>
    </row>
    <row r="63" spans="1:1">
      <c r="A63" s="10" t="s">
        <v>170</v>
      </c>
    </row>
    <row r="64" spans="1:1">
      <c r="A64" s="10" t="s">
        <v>171</v>
      </c>
    </row>
    <row r="65" spans="1:1">
      <c r="A65" s="10" t="s">
        <v>172</v>
      </c>
    </row>
    <row r="66" spans="1:1">
      <c r="A66" s="10" t="s">
        <v>173</v>
      </c>
    </row>
    <row r="67" spans="1:1">
      <c r="A67" s="10" t="s">
        <v>174</v>
      </c>
    </row>
    <row r="68" spans="1:1">
      <c r="A68" s="10" t="s">
        <v>175</v>
      </c>
    </row>
    <row r="69" spans="1:1">
      <c r="A69" s="10" t="s">
        <v>176</v>
      </c>
    </row>
    <row r="70" spans="1:1">
      <c r="A70" s="10" t="s">
        <v>177</v>
      </c>
    </row>
    <row r="71" spans="1:1">
      <c r="A71" s="10" t="s">
        <v>178</v>
      </c>
    </row>
    <row r="72" spans="1:1">
      <c r="A72" s="10" t="s">
        <v>179</v>
      </c>
    </row>
    <row r="73" spans="1:1">
      <c r="A73" s="10" t="s">
        <v>180</v>
      </c>
    </row>
    <row r="74" spans="1:1">
      <c r="A74" s="10" t="s">
        <v>181</v>
      </c>
    </row>
    <row r="75" spans="1:1">
      <c r="A75" s="10" t="s">
        <v>182</v>
      </c>
    </row>
    <row r="76" spans="1:1">
      <c r="A76" s="10" t="s">
        <v>183</v>
      </c>
    </row>
    <row r="77" spans="1:1">
      <c r="A77" s="10" t="s">
        <v>184</v>
      </c>
    </row>
    <row r="78" spans="1:1">
      <c r="A78" s="10" t="s">
        <v>185</v>
      </c>
    </row>
    <row r="79" spans="1:1">
      <c r="A79" s="10" t="s">
        <v>186</v>
      </c>
    </row>
    <row r="80" spans="1:1">
      <c r="A80" s="10" t="s">
        <v>187</v>
      </c>
    </row>
    <row r="81" spans="1:1">
      <c r="A81" s="10" t="s">
        <v>188</v>
      </c>
    </row>
    <row r="82" spans="1:1">
      <c r="A82" s="10" t="s">
        <v>189</v>
      </c>
    </row>
    <row r="83" spans="1:1">
      <c r="A83" s="10" t="s">
        <v>190</v>
      </c>
    </row>
    <row r="84" spans="1:1">
      <c r="A84" s="10" t="s">
        <v>191</v>
      </c>
    </row>
    <row r="85" spans="1:1">
      <c r="A85" s="10" t="s">
        <v>192</v>
      </c>
    </row>
    <row r="86" spans="1:1">
      <c r="A86" s="10" t="s">
        <v>193</v>
      </c>
    </row>
    <row r="87" spans="1:1">
      <c r="A87" s="10" t="s">
        <v>194</v>
      </c>
    </row>
    <row r="88" spans="1:1">
      <c r="A88" s="10" t="s">
        <v>195</v>
      </c>
    </row>
    <row r="89" spans="1:1">
      <c r="A89" s="10" t="s">
        <v>196</v>
      </c>
    </row>
    <row r="90" spans="1:1">
      <c r="A90" s="10" t="s">
        <v>197</v>
      </c>
    </row>
    <row r="91" spans="1:1">
      <c r="A91" s="10" t="s">
        <v>198</v>
      </c>
    </row>
    <row r="92" spans="1:1">
      <c r="A92" s="10" t="s">
        <v>199</v>
      </c>
    </row>
    <row r="93" spans="1:1">
      <c r="A93" s="10" t="s">
        <v>200</v>
      </c>
    </row>
    <row r="94" spans="1:1">
      <c r="A94" s="10" t="s">
        <v>201</v>
      </c>
    </row>
    <row r="95" spans="1:1">
      <c r="A95" s="10" t="s">
        <v>202</v>
      </c>
    </row>
    <row r="96" spans="1:1">
      <c r="A96" s="10" t="s">
        <v>203</v>
      </c>
    </row>
    <row r="97" spans="1:1">
      <c r="A97" s="10" t="s">
        <v>204</v>
      </c>
    </row>
    <row r="98" spans="1:1">
      <c r="A98" s="10" t="s">
        <v>205</v>
      </c>
    </row>
    <row r="99" spans="1:1">
      <c r="A99" s="10" t="s">
        <v>206</v>
      </c>
    </row>
  </sheetData>
  <dataValidations count="1">
    <dataValidation allowBlank="1" showErrorMessage="1" prompt="Angiv fødselsår" sqref="A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Data</vt:lpstr>
      <vt:lpstr>Tabeller</vt:lpstr>
      <vt:lpstr>Figurer</vt:lpstr>
      <vt:lpstr>Datavalideringsliste</vt:lpstr>
    </vt:vector>
  </TitlesOfParts>
  <Company>Oxford Group A/S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svm</dc:creator>
  <cp:lastModifiedBy>Christoffer Vahl Bendixen </cp:lastModifiedBy>
  <dcterms:created xsi:type="dcterms:W3CDTF">2012-08-22T09:44:41Z</dcterms:created>
  <dcterms:modified xsi:type="dcterms:W3CDTF">2015-04-09T13:26:20Z</dcterms:modified>
</cp:coreProperties>
</file>